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codeName="DieseArbeitsmappe"/>
  <mc:AlternateContent xmlns:mc="http://schemas.openxmlformats.org/markup-compatibility/2006">
    <mc:Choice Requires="x15">
      <x15ac:absPath xmlns:x15ac="http://schemas.microsoft.com/office/spreadsheetml/2010/11/ac" url="\\tcsrv01\qims\DGTHG  - Leistungsstatistik\2025\Version 2025-12-11\"/>
    </mc:Choice>
  </mc:AlternateContent>
  <xr:revisionPtr revIDLastSave="0" documentId="13_ncr:1_{84BDB262-E924-4000-B2E6-85F1B2B18089}" xr6:coauthVersionLast="47" xr6:coauthVersionMax="47" xr10:uidLastSave="{00000000-0000-0000-0000-000000000000}"/>
  <bookViews>
    <workbookView xWindow="-120" yWindow="-120" windowWidth="38640" windowHeight="21120" tabRatio="971" xr2:uid="{00000000-000D-0000-FFFF-FFFF00000000}"/>
  </bookViews>
  <sheets>
    <sheet name="Start" sheetId="44" r:id="rId1"/>
    <sheet name="-- 02 --" sheetId="76" state="hidden" r:id="rId2"/>
    <sheet name="Klinikstruktur" sheetId="53" r:id="rId3"/>
    <sheet name="Gesamt" sheetId="60" r:id="rId4"/>
    <sheet name="Herkunft" sheetId="32" r:id="rId5"/>
    <sheet name="Klappen" sheetId="62" r:id="rId6"/>
    <sheet name="ACB1" sheetId="34" r:id="rId7"/>
    <sheet name="ACB2" sheetId="36" r:id="rId8"/>
    <sheet name="ACB3" sheetId="42" r:id="rId9"/>
    <sheet name="andere" sheetId="61" r:id="rId10"/>
    <sheet name="SMICD" sheetId="64" r:id="rId11"/>
    <sheet name="AD" sheetId="26" r:id="rId12"/>
    <sheet name="kongenital" sheetId="46" r:id="rId13"/>
    <sheet name="Prüfung" sheetId="66" r:id="rId14"/>
    <sheet name="Interventionen" sheetId="80" r:id="rId15"/>
    <sheet name="-- 16 --" sheetId="78" state="hidden" r:id="rId16"/>
    <sheet name="Herzchirurgie-Ergebnisliste" sheetId="55" r:id="rId17"/>
    <sheet name="-- 18 --" sheetId="79" state="hidden" r:id="rId18"/>
    <sheet name="Gefäß Ergebnisliste --" sheetId="57" r:id="rId19"/>
    <sheet name="Thoraxstatistik" sheetId="67" r:id="rId20"/>
    <sheet name="Thoraxstatistik Ergebnisliste" sheetId="59" r:id="rId21"/>
    <sheet name="Gefäß Gesamt " sheetId="68" r:id="rId22"/>
    <sheet name="Gefäß Aorta" sheetId="69" r:id="rId23"/>
    <sheet name="Gefäß Arterien" sheetId="70" r:id="rId24"/>
    <sheet name="Gefäß Venen" sheetId="71" r:id="rId25"/>
    <sheet name="Gefäß Kathersysteme und sonst." sheetId="72" r:id="rId26"/>
  </sheets>
  <definedNames>
    <definedName name="_xlnm._FilterDatabase" localSheetId="18" hidden="1">'Gefäß Ergebnisliste --'!$A$1:$T$954</definedName>
    <definedName name="_xlnm._FilterDatabase" localSheetId="16" hidden="1">'Herzchirurgie-Ergebnisliste'!$A$1:$T$1</definedName>
    <definedName name="_xlnm._FilterDatabase" localSheetId="20" hidden="1">'Thoraxstatistik Ergebnisliste'!$A$1:$T$1032</definedName>
    <definedName name="_xlnm.Print_Area" localSheetId="6">'ACB1'!$A$1:$Z$27</definedName>
    <definedName name="_xlnm.Print_Area" localSheetId="7">'ACB2'!$A$1:$W$27</definedName>
    <definedName name="_xlnm.Print_Area" localSheetId="8">'ACB3'!$A$1:$W$27</definedName>
    <definedName name="_xlnm.Print_Area" localSheetId="11">AD!$A$1:$L$35</definedName>
    <definedName name="_xlnm.Print_Area" localSheetId="9">andere!$A$1:$H$46</definedName>
    <definedName name="_xlnm.Print_Area" localSheetId="22">'Gefäß Aorta'!$A$1:$E$38</definedName>
    <definedName name="_xlnm.Print_Area" localSheetId="23">'Gefäß Arterien'!$A$1:$E$40</definedName>
    <definedName name="_xlnm.Print_Area" localSheetId="3">Gesamt!$A$1:$G$40</definedName>
    <definedName name="_xlnm.Print_Area" localSheetId="4">Herkunft!$A$1:$F$35</definedName>
    <definedName name="_xlnm.Print_Area" localSheetId="14">Interventionen!$A$1:$F$34</definedName>
    <definedName name="_xlnm.Print_Area" localSheetId="5">Klappen!$A$1:$H$51</definedName>
    <definedName name="_xlnm.Print_Area" localSheetId="2">Klinikstruktur!$A$1:$G$32</definedName>
    <definedName name="_xlnm.Print_Area" localSheetId="12">kongenital!$A$1:$N$52</definedName>
    <definedName name="_xlnm.Print_Area" localSheetId="13">Prüfung!$A$1:$H$31</definedName>
    <definedName name="_xlnm.Print_Area" localSheetId="10">SMICD!$A$1:$H$54</definedName>
    <definedName name="_xlnm.Print_Titles" localSheetId="9">andere!$3:$4</definedName>
    <definedName name="_xlnm.Print_Titles" localSheetId="10">SMICD!$2:$3</definedName>
    <definedName name="gesamt_AD_mitHLM">Prüfung!$C$12</definedName>
    <definedName name="gesamt_AD_ohneHLM">Prüfung!$H$12</definedName>
    <definedName name="gesamt_andereHerz_mitHLM">Prüfung!$C$11</definedName>
    <definedName name="gesamt_andereHerz_ohneHLM">Prüfung!$H$11</definedName>
    <definedName name="gesamt_Aorta_mitHLM">Prüfung!$C$10</definedName>
    <definedName name="gesamt_Aorta_ohneHLM">Prüfung!$H$10</definedName>
    <definedName name="gesamt_Herzeingriffe">Prüfung!$F$28</definedName>
    <definedName name="gesamt_Klappen_mitHLM">Prüfung!$C$7</definedName>
    <definedName name="gesamt_Klappen_ohneHLM">Prüfung!$H$7</definedName>
    <definedName name="gesamt_kon_mitHLM">Prüfung!$C$9</definedName>
    <definedName name="gesamt_kon_ohneHLM">Prüfung!$H$9</definedName>
    <definedName name="gesamt_Koro_mitHLM">Prüfung!$C$8</definedName>
    <definedName name="gesamt_Koro_ohneHLM">Prüfung!$H$8</definedName>
    <definedName name="gesamt_mitHLM">Prüfung!$C$18</definedName>
    <definedName name="gesamt_ohneHLM">Prüfung!$H$18</definedName>
    <definedName name="gesamt_SMICD_mitHLM">Prüfung!$C$13</definedName>
    <definedName name="gesamt_SMICD_ohneHLM">Prüfung!$H$13</definedName>
    <definedName name="gesamt_weitere_mitHLM">Prüfung!$C$17</definedName>
    <definedName name="gesamt_weitere_ohneHLM">Prüfung!$H$17</definedName>
    <definedName name="SMICD_mHLM">SMICD!$D$34</definedName>
    <definedName name="SMICD_oHLM">SMICD!$G$34</definedName>
    <definedName name="Summe_AD_mitHLM">AD!$D$17</definedName>
    <definedName name="Summe_AD_ohneHLM">AD!$F$17</definedName>
    <definedName name="Summe_andereHerz_mitHLM">andere!$D$46</definedName>
    <definedName name="Summe_andereHerz_ohneHLM">andere!$G$46</definedName>
    <definedName name="Summe_Aorta_mitHLM">andere!$D$17</definedName>
    <definedName name="Summe_Aorta_ohneHLM">andere!$G$17</definedName>
    <definedName name="Summe_Klappen_kathet_mitHLM" localSheetId="14">Interventionen!$D$17</definedName>
    <definedName name="Summe_Klappen_kathet_mitHLM">Klappen!$D$51</definedName>
    <definedName name="Summe_Klappen_kathet_ohneHLM" localSheetId="14">Interventionen!$F$17</definedName>
    <definedName name="Summe_Klappen_kathet_ohneHLM">Klappen!$G$51</definedName>
    <definedName name="Summe_Klappen_minimalinvasiv" localSheetId="14">Interventionen!#REF!</definedName>
    <definedName name="Summe_Klappen_minimalinvasiv">Klappen!$G$39</definedName>
    <definedName name="Summe_Klappen_Sternotomie" localSheetId="14">Interventionen!#REF!</definedName>
    <definedName name="Summe_Klappen_Sternotomie">Klappen!$D$39</definedName>
    <definedName name="Summe_konHerz_mitHLM">kongenital!$E$41</definedName>
    <definedName name="Summe_konHerz_ohneHLM">kongenital!$K$41</definedName>
    <definedName name="Summe_konWeitere_mitHLM">kongenital!$E$52</definedName>
    <definedName name="Summe_konWeitere_ohneHLM">kongenital!$K$52</definedName>
    <definedName name="Summe_Koro_mitHLM">'ACB1'!$Y$19</definedName>
    <definedName name="Summe_Koro_ohneHLM">'ACB1'!$Y$9</definedName>
    <definedName name="Summe_weitere_mitHLM">SMICD!$D$44</definedName>
    <definedName name="Summe_weitere_ohneHLM">SMICD!$G$44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53" l="1"/>
  <c r="A1" i="44" l="1"/>
  <c r="F121" i="66"/>
  <c r="F120" i="66"/>
  <c r="G34" i="64"/>
  <c r="D34" i="64"/>
  <c r="C13" i="66" s="1"/>
  <c r="C13" i="60" s="1"/>
  <c r="H34" i="64"/>
  <c r="E34" i="64"/>
  <c r="A1" i="68"/>
  <c r="F1" i="67"/>
  <c r="F1" i="80"/>
  <c r="N1" i="46"/>
  <c r="F1" i="26"/>
  <c r="W1" i="42"/>
  <c r="W1" i="36"/>
  <c r="Z1" i="34"/>
  <c r="F1" i="32"/>
  <c r="H1" i="62"/>
  <c r="F1" i="53"/>
  <c r="F137" i="66"/>
  <c r="F134" i="66"/>
  <c r="J50" i="46"/>
  <c r="I50" i="46"/>
  <c r="J39" i="46"/>
  <c r="I39" i="46"/>
  <c r="D39" i="46"/>
  <c r="E39" i="46"/>
  <c r="F39" i="46"/>
  <c r="C39" i="46"/>
  <c r="D50" i="46"/>
  <c r="C50" i="46"/>
  <c r="F16" i="80"/>
  <c r="D16" i="80"/>
  <c r="F15" i="80"/>
  <c r="D15" i="80"/>
  <c r="G51" i="62"/>
  <c r="D39" i="62"/>
  <c r="B4" i="66"/>
  <c r="G39" i="62"/>
  <c r="B5" i="66" s="1"/>
  <c r="D51" i="62"/>
  <c r="B6" i="66" s="1"/>
  <c r="D21" i="80"/>
  <c r="D19" i="80"/>
  <c r="D20" i="80"/>
  <c r="D33" i="80"/>
  <c r="D29" i="80"/>
  <c r="D31" i="80" s="1"/>
  <c r="D30" i="80"/>
  <c r="D9" i="80"/>
  <c r="D10" i="80"/>
  <c r="D11" i="80"/>
  <c r="D12" i="80"/>
  <c r="D13" i="80"/>
  <c r="D14" i="80"/>
  <c r="F19" i="80"/>
  <c r="F20" i="80"/>
  <c r="F21" i="80"/>
  <c r="F33" i="80"/>
  <c r="F29" i="80"/>
  <c r="F30" i="80"/>
  <c r="F9" i="80"/>
  <c r="F10" i="80"/>
  <c r="F11" i="80"/>
  <c r="F12" i="80"/>
  <c r="F13" i="80"/>
  <c r="F14" i="80"/>
  <c r="V24" i="34"/>
  <c r="D24" i="80" s="1"/>
  <c r="V25" i="34"/>
  <c r="D25" i="80" s="1"/>
  <c r="V26" i="34"/>
  <c r="D26" i="80" s="1"/>
  <c r="V9" i="34"/>
  <c r="V10" i="34"/>
  <c r="V11" i="34"/>
  <c r="F25" i="80" s="1"/>
  <c r="H46" i="61"/>
  <c r="F118" i="66"/>
  <c r="G46" i="61"/>
  <c r="F90" i="66"/>
  <c r="F89" i="66"/>
  <c r="H51" i="62"/>
  <c r="E51" i="62"/>
  <c r="A35" i="60"/>
  <c r="D27" i="68"/>
  <c r="D12" i="68"/>
  <c r="C12" i="68"/>
  <c r="E18" i="72"/>
  <c r="D18" i="72"/>
  <c r="E11" i="71"/>
  <c r="D11" i="71"/>
  <c r="E40" i="70"/>
  <c r="D40" i="70"/>
  <c r="E38" i="69"/>
  <c r="D38" i="69"/>
  <c r="F26" i="67"/>
  <c r="C26" i="67"/>
  <c r="F112" i="66"/>
  <c r="F111" i="66"/>
  <c r="F110" i="66"/>
  <c r="V12" i="34"/>
  <c r="F26" i="80" s="1"/>
  <c r="F98" i="66"/>
  <c r="D97" i="66"/>
  <c r="F97" i="66"/>
  <c r="F96" i="66"/>
  <c r="P7" i="42"/>
  <c r="P8" i="42" s="1"/>
  <c r="P9" i="42" s="1"/>
  <c r="M7" i="42"/>
  <c r="M8" i="42" s="1"/>
  <c r="M9" i="42" s="1"/>
  <c r="M13" i="42" s="1"/>
  <c r="M14" i="42" s="1"/>
  <c r="M15" i="42" s="1"/>
  <c r="M16" i="42" s="1"/>
  <c r="M17" i="42" s="1"/>
  <c r="M18" i="42" s="1"/>
  <c r="M19" i="42" s="1"/>
  <c r="J7" i="42"/>
  <c r="J8" i="42" s="1"/>
  <c r="J9" i="42" s="1"/>
  <c r="G7" i="42"/>
  <c r="G8" i="42" s="1"/>
  <c r="G9" i="42" s="1"/>
  <c r="D7" i="42"/>
  <c r="D8" i="42" s="1"/>
  <c r="D9" i="42" s="1"/>
  <c r="D10" i="42" s="1"/>
  <c r="D11" i="42" s="1"/>
  <c r="D12" i="42" s="1"/>
  <c r="T26" i="36"/>
  <c r="S26" i="36"/>
  <c r="T25" i="36"/>
  <c r="S25" i="36"/>
  <c r="T24" i="36"/>
  <c r="S24" i="36"/>
  <c r="T12" i="36"/>
  <c r="S12" i="36"/>
  <c r="T11" i="36"/>
  <c r="S11" i="36"/>
  <c r="T10" i="36"/>
  <c r="S10" i="36"/>
  <c r="P7" i="36"/>
  <c r="P8" i="36" s="1"/>
  <c r="P9" i="36" s="1"/>
  <c r="P13" i="36" s="1"/>
  <c r="P14" i="36" s="1"/>
  <c r="P15" i="36" s="1"/>
  <c r="P16" i="36" s="1"/>
  <c r="P17" i="36" s="1"/>
  <c r="P18" i="36" s="1"/>
  <c r="P19" i="36" s="1"/>
  <c r="M7" i="36"/>
  <c r="M8" i="36" s="1"/>
  <c r="M9" i="36" s="1"/>
  <c r="J7" i="36"/>
  <c r="J8" i="36"/>
  <c r="J9" i="36" s="1"/>
  <c r="J10" i="36" s="1"/>
  <c r="J11" i="36" s="1"/>
  <c r="J12" i="36" s="1"/>
  <c r="G7" i="36"/>
  <c r="G8" i="36" s="1"/>
  <c r="G9" i="36" s="1"/>
  <c r="G10" i="36" s="1"/>
  <c r="G11" i="36" s="1"/>
  <c r="G12" i="36" s="1"/>
  <c r="D7" i="36"/>
  <c r="D8" i="36" s="1"/>
  <c r="D9" i="36" s="1"/>
  <c r="D10" i="36" s="1"/>
  <c r="D11" i="36" s="1"/>
  <c r="D12" i="36" s="1"/>
  <c r="V22" i="34"/>
  <c r="D108" i="66" s="1"/>
  <c r="W26" i="34"/>
  <c r="W25" i="34"/>
  <c r="W24" i="34"/>
  <c r="W23" i="34"/>
  <c r="V23" i="34"/>
  <c r="D109" i="66" s="1"/>
  <c r="W22" i="34"/>
  <c r="W21" i="34"/>
  <c r="V21" i="34"/>
  <c r="D107" i="66" s="1"/>
  <c r="W20" i="34"/>
  <c r="V20" i="34"/>
  <c r="W19" i="34"/>
  <c r="V19" i="34"/>
  <c r="D105" i="66" s="1"/>
  <c r="G105" i="66" s="1"/>
  <c r="W18" i="34"/>
  <c r="V18" i="34"/>
  <c r="D104" i="66" s="1"/>
  <c r="W16" i="34"/>
  <c r="V16" i="34"/>
  <c r="W15" i="34"/>
  <c r="V15" i="34"/>
  <c r="D101" i="66" s="1"/>
  <c r="W14" i="34"/>
  <c r="Z16" i="34" s="1"/>
  <c r="V14" i="34"/>
  <c r="D100" i="66" s="1"/>
  <c r="G100" i="66" s="1"/>
  <c r="W13" i="34"/>
  <c r="V13" i="34"/>
  <c r="D99" i="66" s="1"/>
  <c r="W12" i="34"/>
  <c r="W11" i="34"/>
  <c r="W10" i="34"/>
  <c r="V7" i="34"/>
  <c r="D93" i="66" s="1"/>
  <c r="V6" i="34"/>
  <c r="S7" i="34"/>
  <c r="S8" i="34" s="1"/>
  <c r="S9" i="34" s="1"/>
  <c r="S13" i="34" s="1"/>
  <c r="S14" i="34" s="1"/>
  <c r="S15" i="34" s="1"/>
  <c r="S16" i="34" s="1"/>
  <c r="S17" i="34" s="1"/>
  <c r="P7" i="34"/>
  <c r="P8" i="34" s="1"/>
  <c r="P9" i="34" s="1"/>
  <c r="M7" i="34"/>
  <c r="M8" i="34" s="1"/>
  <c r="M9" i="34" s="1"/>
  <c r="J7" i="34"/>
  <c r="J8" i="34" s="1"/>
  <c r="J9" i="34" s="1"/>
  <c r="G7" i="34"/>
  <c r="G8" i="34" s="1"/>
  <c r="G9" i="34" s="1"/>
  <c r="T26" i="42"/>
  <c r="T25" i="42"/>
  <c r="T24" i="42"/>
  <c r="S26" i="42"/>
  <c r="S25" i="42"/>
  <c r="S24" i="42"/>
  <c r="T12" i="42"/>
  <c r="T11" i="42"/>
  <c r="T10" i="42"/>
  <c r="S12" i="42"/>
  <c r="S11" i="42"/>
  <c r="S10" i="42"/>
  <c r="V8" i="34"/>
  <c r="D94" i="66" s="1"/>
  <c r="V17" i="34"/>
  <c r="D103" i="66" s="1"/>
  <c r="V27" i="34"/>
  <c r="D113" i="66"/>
  <c r="G113" i="66" s="1"/>
  <c r="W6" i="34"/>
  <c r="W7" i="34"/>
  <c r="W8" i="34"/>
  <c r="W17" i="34"/>
  <c r="W27" i="34"/>
  <c r="W9" i="34"/>
  <c r="T14" i="36"/>
  <c r="T15" i="36"/>
  <c r="T16" i="36"/>
  <c r="T17" i="36"/>
  <c r="T18" i="36"/>
  <c r="T19" i="36"/>
  <c r="T20" i="36"/>
  <c r="T21" i="36"/>
  <c r="T22" i="36"/>
  <c r="T23" i="36"/>
  <c r="T27" i="36"/>
  <c r="S14" i="36"/>
  <c r="V16" i="36" s="1"/>
  <c r="S15" i="36"/>
  <c r="S16" i="36"/>
  <c r="S17" i="36"/>
  <c r="S18" i="36"/>
  <c r="S19" i="36"/>
  <c r="S20" i="36"/>
  <c r="S21" i="36"/>
  <c r="S22" i="36"/>
  <c r="S23" i="36"/>
  <c r="S27" i="36"/>
  <c r="T6" i="36"/>
  <c r="T7" i="36"/>
  <c r="T8" i="36"/>
  <c r="T9" i="36"/>
  <c r="T13" i="36"/>
  <c r="S6" i="36"/>
  <c r="S7" i="36"/>
  <c r="S8" i="36"/>
  <c r="S9" i="36"/>
  <c r="S13" i="36"/>
  <c r="T27" i="42"/>
  <c r="S27" i="42"/>
  <c r="T23" i="42"/>
  <c r="S23" i="42"/>
  <c r="T22" i="42"/>
  <c r="S22" i="42"/>
  <c r="T21" i="42"/>
  <c r="S21" i="42"/>
  <c r="T20" i="42"/>
  <c r="S20" i="42"/>
  <c r="T14" i="42"/>
  <c r="T15" i="42"/>
  <c r="T16" i="42"/>
  <c r="T17" i="42"/>
  <c r="T18" i="42"/>
  <c r="T19" i="42"/>
  <c r="S14" i="42"/>
  <c r="S15" i="42"/>
  <c r="S16" i="42"/>
  <c r="S17" i="42"/>
  <c r="S18" i="42"/>
  <c r="S19" i="42"/>
  <c r="T13" i="42"/>
  <c r="S13" i="42"/>
  <c r="T6" i="42"/>
  <c r="T7" i="42"/>
  <c r="T8" i="42"/>
  <c r="T9" i="42"/>
  <c r="S6" i="42"/>
  <c r="V9" i="42" s="1"/>
  <c r="S7" i="42"/>
  <c r="S8" i="42"/>
  <c r="S9" i="42"/>
  <c r="F17" i="26"/>
  <c r="D126" i="66" s="1"/>
  <c r="D17" i="26"/>
  <c r="F67" i="66" s="1"/>
  <c r="D56" i="26"/>
  <c r="D35" i="26"/>
  <c r="G17" i="61"/>
  <c r="F74" i="66" s="1"/>
  <c r="D46" i="61"/>
  <c r="D17" i="61"/>
  <c r="E17" i="61"/>
  <c r="E46" i="61"/>
  <c r="H17" i="61"/>
  <c r="D31" i="60"/>
  <c r="D83" i="66" s="1"/>
  <c r="F15" i="60"/>
  <c r="D15" i="60"/>
  <c r="G44" i="64"/>
  <c r="D123" i="66" s="1"/>
  <c r="K50" i="46"/>
  <c r="M50" i="46"/>
  <c r="D144" i="66" s="1"/>
  <c r="G144" i="66" s="1"/>
  <c r="H11" i="66"/>
  <c r="E11" i="60" s="1"/>
  <c r="D56" i="66" s="1"/>
  <c r="K39" i="46"/>
  <c r="D138" i="66" s="1"/>
  <c r="M39" i="46"/>
  <c r="N42" i="46" s="1"/>
  <c r="G39" i="46"/>
  <c r="E41" i="46" s="1"/>
  <c r="D44" i="64"/>
  <c r="D122" i="66" s="1"/>
  <c r="E50" i="46"/>
  <c r="D141" i="66" s="1"/>
  <c r="G141" i="66" s="1"/>
  <c r="G50" i="46"/>
  <c r="D142" i="66" s="1"/>
  <c r="D21" i="32"/>
  <c r="D85" i="66" s="1"/>
  <c r="G85" i="66" s="1"/>
  <c r="F59" i="66"/>
  <c r="F58" i="66"/>
  <c r="F57" i="66"/>
  <c r="F56" i="66"/>
  <c r="F55" i="66"/>
  <c r="F54" i="66"/>
  <c r="F53" i="66"/>
  <c r="F52" i="66"/>
  <c r="F50" i="66"/>
  <c r="F49" i="66"/>
  <c r="F48" i="66"/>
  <c r="F47" i="66"/>
  <c r="F46" i="66"/>
  <c r="F45" i="66"/>
  <c r="F44" i="66"/>
  <c r="F43" i="66"/>
  <c r="F75" i="66"/>
  <c r="F68" i="66"/>
  <c r="F62" i="66"/>
  <c r="F144" i="66"/>
  <c r="F143" i="66"/>
  <c r="F142" i="66"/>
  <c r="G142" i="66" s="1"/>
  <c r="F141" i="66"/>
  <c r="F139" i="66"/>
  <c r="F138" i="66"/>
  <c r="D137" i="66"/>
  <c r="F136" i="66"/>
  <c r="D135" i="66"/>
  <c r="F135" i="66"/>
  <c r="D134" i="66"/>
  <c r="G134" i="66" s="1"/>
  <c r="F126" i="66"/>
  <c r="F125" i="66"/>
  <c r="F123" i="66"/>
  <c r="F122" i="66"/>
  <c r="D120" i="66"/>
  <c r="D118" i="66"/>
  <c r="G118" i="66"/>
  <c r="F117" i="66"/>
  <c r="F116" i="66"/>
  <c r="F115" i="66"/>
  <c r="F113" i="66"/>
  <c r="F109" i="66"/>
  <c r="F108" i="66"/>
  <c r="F107" i="66"/>
  <c r="D106" i="66"/>
  <c r="G106" i="66" s="1"/>
  <c r="F106" i="66"/>
  <c r="F105" i="66"/>
  <c r="F104" i="66"/>
  <c r="F103" i="66"/>
  <c r="F102" i="66"/>
  <c r="F101" i="66"/>
  <c r="F100" i="66"/>
  <c r="F99" i="66"/>
  <c r="D95" i="66"/>
  <c r="F95" i="66"/>
  <c r="F94" i="66"/>
  <c r="F93" i="66"/>
  <c r="F92" i="66"/>
  <c r="D89" i="66"/>
  <c r="G89" i="66" s="1"/>
  <c r="D88" i="66"/>
  <c r="G88" i="66" s="1"/>
  <c r="F88" i="66"/>
  <c r="D87" i="66"/>
  <c r="F87" i="66"/>
  <c r="F85" i="66"/>
  <c r="F83" i="66"/>
  <c r="H39" i="62"/>
  <c r="E39" i="62"/>
  <c r="L39" i="46"/>
  <c r="N39" i="46"/>
  <c r="H39" i="46"/>
  <c r="N50" i="46"/>
  <c r="L50" i="46"/>
  <c r="F50" i="46"/>
  <c r="H50" i="46"/>
  <c r="F52" i="46" s="1"/>
  <c r="H44" i="64"/>
  <c r="F27" i="64"/>
  <c r="F26" i="64"/>
  <c r="F25" i="64"/>
  <c r="F24" i="64"/>
  <c r="F23" i="64"/>
  <c r="F22" i="64"/>
  <c r="F21" i="64"/>
  <c r="F20" i="64"/>
  <c r="F19" i="64"/>
  <c r="F18" i="64"/>
  <c r="F16" i="64"/>
  <c r="F15" i="64"/>
  <c r="F14" i="64"/>
  <c r="F13" i="64"/>
  <c r="F12" i="64"/>
  <c r="F11" i="64"/>
  <c r="F10" i="64"/>
  <c r="F9" i="64"/>
  <c r="F8" i="64"/>
  <c r="F7" i="64"/>
  <c r="F6" i="64"/>
  <c r="F5" i="64"/>
  <c r="E44" i="64"/>
  <c r="F66" i="66"/>
  <c r="P10" i="36"/>
  <c r="P11" i="36" s="1"/>
  <c r="P12" i="36" s="1"/>
  <c r="D22" i="80"/>
  <c r="H10" i="66"/>
  <c r="E10" i="60" s="1"/>
  <c r="D74" i="66" s="1"/>
  <c r="G13" i="36"/>
  <c r="G14" i="36" s="1"/>
  <c r="G15" i="36" s="1"/>
  <c r="G16" i="36" s="1"/>
  <c r="G17" i="36" s="1"/>
  <c r="G18" i="36" s="1"/>
  <c r="G19" i="36" s="1"/>
  <c r="D116" i="66"/>
  <c r="S18" i="34"/>
  <c r="S19" i="34" s="1"/>
  <c r="S21" i="34" s="1"/>
  <c r="S22" i="34" s="1"/>
  <c r="S23" i="34" s="1"/>
  <c r="S10" i="34"/>
  <c r="S11" i="34" s="1"/>
  <c r="S12" i="34" s="1"/>
  <c r="C10" i="66"/>
  <c r="C10" i="60" s="1"/>
  <c r="D65" i="66" s="1"/>
  <c r="F65" i="66"/>
  <c r="D115" i="66"/>
  <c r="G115" i="66" s="1"/>
  <c r="D98" i="66"/>
  <c r="F128" i="66"/>
  <c r="D55" i="66"/>
  <c r="G55" i="66" s="1"/>
  <c r="F129" i="66"/>
  <c r="W7" i="36"/>
  <c r="D49" i="66" l="1"/>
  <c r="G49" i="66" s="1"/>
  <c r="D68" i="66"/>
  <c r="D128" i="66"/>
  <c r="G36" i="66"/>
  <c r="D36" i="66"/>
  <c r="W9" i="36"/>
  <c r="G65" i="66"/>
  <c r="D110" i="66"/>
  <c r="G110" i="66" s="1"/>
  <c r="Z9" i="34"/>
  <c r="K52" i="46"/>
  <c r="F78" i="66" s="1"/>
  <c r="G135" i="66"/>
  <c r="G116" i="66"/>
  <c r="G74" i="66"/>
  <c r="D111" i="66"/>
  <c r="G111" i="66" s="1"/>
  <c r="G122" i="66"/>
  <c r="D13" i="42"/>
  <c r="D14" i="42" s="1"/>
  <c r="D15" i="42" s="1"/>
  <c r="D16" i="42" s="1"/>
  <c r="D17" i="42" s="1"/>
  <c r="D18" i="42" s="1"/>
  <c r="D19" i="42" s="1"/>
  <c r="D20" i="42" s="1"/>
  <c r="G137" i="66"/>
  <c r="Y7" i="34"/>
  <c r="L52" i="46"/>
  <c r="G138" i="66"/>
  <c r="G56" i="66"/>
  <c r="G126" i="66"/>
  <c r="G98" i="66"/>
  <c r="L41" i="46"/>
  <c r="G107" i="66"/>
  <c r="C7" i="66"/>
  <c r="C7" i="60" s="1"/>
  <c r="D43" i="66" s="1"/>
  <c r="G43" i="66" s="1"/>
  <c r="G101" i="66"/>
  <c r="G120" i="66"/>
  <c r="G109" i="66"/>
  <c r="F22" i="80"/>
  <c r="B15" i="66"/>
  <c r="J13" i="36"/>
  <c r="J14" i="36" s="1"/>
  <c r="J15" i="36" s="1"/>
  <c r="J16" i="36" s="1"/>
  <c r="J17" i="36" s="1"/>
  <c r="J18" i="36" s="1"/>
  <c r="J19" i="36" s="1"/>
  <c r="J21" i="36" s="1"/>
  <c r="J22" i="36" s="1"/>
  <c r="J23" i="36" s="1"/>
  <c r="P10" i="34"/>
  <c r="P11" i="34" s="1"/>
  <c r="P12" i="34" s="1"/>
  <c r="P13" i="34"/>
  <c r="P14" i="34" s="1"/>
  <c r="P15" i="34" s="1"/>
  <c r="P16" i="34" s="1"/>
  <c r="P17" i="34" s="1"/>
  <c r="P18" i="34" s="1"/>
  <c r="P19" i="34" s="1"/>
  <c r="P21" i="34" s="1"/>
  <c r="P22" i="34" s="1"/>
  <c r="P23" i="34" s="1"/>
  <c r="F64" i="66"/>
  <c r="D129" i="66"/>
  <c r="G129" i="66" s="1"/>
  <c r="C9" i="66"/>
  <c r="C9" i="60" s="1"/>
  <c r="D64" i="66" s="1"/>
  <c r="G64" i="66" s="1"/>
  <c r="M10" i="34"/>
  <c r="M11" i="34" s="1"/>
  <c r="M12" i="34" s="1"/>
  <c r="M13" i="34"/>
  <c r="M14" i="34" s="1"/>
  <c r="M15" i="34" s="1"/>
  <c r="M16" i="34" s="1"/>
  <c r="M17" i="34" s="1"/>
  <c r="M18" i="34" s="1"/>
  <c r="M19" i="34" s="1"/>
  <c r="M21" i="34" s="1"/>
  <c r="M22" i="34" s="1"/>
  <c r="M23" i="34" s="1"/>
  <c r="M27" i="34" s="1"/>
  <c r="M10" i="36"/>
  <c r="M11" i="36" s="1"/>
  <c r="M12" i="36" s="1"/>
  <c r="M13" i="36"/>
  <c r="M14" i="36" s="1"/>
  <c r="M15" i="36" s="1"/>
  <c r="M16" i="36" s="1"/>
  <c r="M17" i="36" s="1"/>
  <c r="M18" i="36" s="1"/>
  <c r="M19" i="36" s="1"/>
  <c r="M21" i="36" s="1"/>
  <c r="M22" i="36" s="1"/>
  <c r="M23" i="36" s="1"/>
  <c r="M27" i="36" s="1"/>
  <c r="J13" i="42"/>
  <c r="J14" i="42" s="1"/>
  <c r="J15" i="42" s="1"/>
  <c r="J16" i="42" s="1"/>
  <c r="J17" i="42" s="1"/>
  <c r="J18" i="42" s="1"/>
  <c r="J19" i="42" s="1"/>
  <c r="J21" i="42" s="1"/>
  <c r="J22" i="42" s="1"/>
  <c r="J23" i="42" s="1"/>
  <c r="J27" i="42" s="1"/>
  <c r="J10" i="42"/>
  <c r="J11" i="42" s="1"/>
  <c r="J12" i="42" s="1"/>
  <c r="D92" i="66"/>
  <c r="G92" i="66" s="1"/>
  <c r="W9" i="42"/>
  <c r="D112" i="66"/>
  <c r="F17" i="80"/>
  <c r="D13" i="36"/>
  <c r="D14" i="36" s="1"/>
  <c r="D15" i="36" s="1"/>
  <c r="D16" i="36" s="1"/>
  <c r="D17" i="36" s="1"/>
  <c r="D18" i="36" s="1"/>
  <c r="D19" i="36" s="1"/>
  <c r="D136" i="66"/>
  <c r="G136" i="66" s="1"/>
  <c r="G123" i="66"/>
  <c r="F31" i="80"/>
  <c r="C12" i="66"/>
  <c r="C12" i="60" s="1"/>
  <c r="G87" i="66"/>
  <c r="G94" i="66"/>
  <c r="G97" i="66"/>
  <c r="V7" i="42"/>
  <c r="G99" i="66"/>
  <c r="D125" i="66"/>
  <c r="G125" i="66" s="1"/>
  <c r="W7" i="42"/>
  <c r="M10" i="42"/>
  <c r="M11" i="42" s="1"/>
  <c r="M12" i="42" s="1"/>
  <c r="Z7" i="34"/>
  <c r="G112" i="66"/>
  <c r="S24" i="34"/>
  <c r="S25" i="34" s="1"/>
  <c r="S26" i="34" s="1"/>
  <c r="S27" i="34"/>
  <c r="M20" i="42"/>
  <c r="M21" i="42"/>
  <c r="M22" i="42" s="1"/>
  <c r="M23" i="42" s="1"/>
  <c r="G20" i="36"/>
  <c r="G21" i="36"/>
  <c r="G22" i="36" s="1"/>
  <c r="G23" i="36" s="1"/>
  <c r="G95" i="66"/>
  <c r="F76" i="66"/>
  <c r="H12" i="66"/>
  <c r="E12" i="60" s="1"/>
  <c r="G12" i="60" s="1"/>
  <c r="V19" i="42"/>
  <c r="V16" i="42"/>
  <c r="W19" i="42"/>
  <c r="W16" i="42"/>
  <c r="G13" i="34"/>
  <c r="G14" i="34" s="1"/>
  <c r="G15" i="34" s="1"/>
  <c r="G16" i="34" s="1"/>
  <c r="G17" i="34" s="1"/>
  <c r="G18" i="34" s="1"/>
  <c r="G19" i="34" s="1"/>
  <c r="G10" i="34"/>
  <c r="G11" i="34" s="1"/>
  <c r="G12" i="34" s="1"/>
  <c r="G10" i="42"/>
  <c r="G11" i="42" s="1"/>
  <c r="G12" i="42" s="1"/>
  <c r="G13" i="42"/>
  <c r="G14" i="42" s="1"/>
  <c r="G15" i="42" s="1"/>
  <c r="G16" i="42" s="1"/>
  <c r="G17" i="42" s="1"/>
  <c r="G18" i="42" s="1"/>
  <c r="G19" i="42" s="1"/>
  <c r="D45" i="66"/>
  <c r="G45" i="66" s="1"/>
  <c r="P20" i="36"/>
  <c r="P21" i="36"/>
  <c r="P22" i="36" s="1"/>
  <c r="P23" i="36" s="1"/>
  <c r="F132" i="66"/>
  <c r="D143" i="66"/>
  <c r="G143" i="66" s="1"/>
  <c r="G83" i="66"/>
  <c r="V7" i="36"/>
  <c r="V9" i="36"/>
  <c r="F24" i="80"/>
  <c r="F27" i="80" s="1"/>
  <c r="D96" i="66"/>
  <c r="G96" i="66" s="1"/>
  <c r="G6" i="66"/>
  <c r="H7" i="66" s="1"/>
  <c r="F71" i="66"/>
  <c r="D90" i="66"/>
  <c r="G90" i="66" s="1"/>
  <c r="F77" i="66"/>
  <c r="H13" i="66"/>
  <c r="D46" i="66"/>
  <c r="G46" i="66" s="1"/>
  <c r="G10" i="60"/>
  <c r="S20" i="34"/>
  <c r="G128" i="66"/>
  <c r="D121" i="66"/>
  <c r="G121" i="66" s="1"/>
  <c r="D132" i="66"/>
  <c r="G16" i="66"/>
  <c r="V19" i="36"/>
  <c r="Y16" i="34"/>
  <c r="D102" i="66"/>
  <c r="G102" i="66" s="1"/>
  <c r="P13" i="42"/>
  <c r="P14" i="42" s="1"/>
  <c r="P15" i="42" s="1"/>
  <c r="P16" i="42" s="1"/>
  <c r="P17" i="42" s="1"/>
  <c r="P18" i="42" s="1"/>
  <c r="P19" i="42" s="1"/>
  <c r="P10" i="42"/>
  <c r="P11" i="42" s="1"/>
  <c r="P12" i="42" s="1"/>
  <c r="E52" i="46"/>
  <c r="G93" i="66"/>
  <c r="Z19" i="34"/>
  <c r="D17" i="80"/>
  <c r="F41" i="46"/>
  <c r="G15" i="66"/>
  <c r="G68" i="66"/>
  <c r="D139" i="66"/>
  <c r="G139" i="66" s="1"/>
  <c r="K41" i="46"/>
  <c r="F130" i="66"/>
  <c r="W16" i="36"/>
  <c r="W19" i="36"/>
  <c r="Y9" i="34"/>
  <c r="F131" i="66"/>
  <c r="Y19" i="34"/>
  <c r="D75" i="66"/>
  <c r="G75" i="66" s="1"/>
  <c r="D117" i="66"/>
  <c r="G117" i="66" s="1"/>
  <c r="C11" i="66"/>
  <c r="C11" i="60" s="1"/>
  <c r="G103" i="66"/>
  <c r="J13" i="34"/>
  <c r="J14" i="34" s="1"/>
  <c r="J15" i="34" s="1"/>
  <c r="J16" i="34" s="1"/>
  <c r="J17" i="34" s="1"/>
  <c r="J18" i="34" s="1"/>
  <c r="J19" i="34" s="1"/>
  <c r="J10" i="34"/>
  <c r="J11" i="34" s="1"/>
  <c r="J12" i="34" s="1"/>
  <c r="G104" i="66"/>
  <c r="G108" i="66"/>
  <c r="D27" i="80"/>
  <c r="D34" i="80" s="1"/>
  <c r="J20" i="42" l="1"/>
  <c r="M20" i="36"/>
  <c r="M20" i="34"/>
  <c r="D21" i="42"/>
  <c r="D22" i="42" s="1"/>
  <c r="D23" i="42" s="1"/>
  <c r="D27" i="42" s="1"/>
  <c r="M24" i="36"/>
  <c r="M25" i="36" s="1"/>
  <c r="M26" i="36" s="1"/>
  <c r="J20" i="36"/>
  <c r="D62" i="66"/>
  <c r="G62" i="66" s="1"/>
  <c r="F34" i="80"/>
  <c r="M24" i="34"/>
  <c r="M25" i="34" s="1"/>
  <c r="M26" i="34" s="1"/>
  <c r="P20" i="34"/>
  <c r="J24" i="42"/>
  <c r="J25" i="42" s="1"/>
  <c r="J26" i="42" s="1"/>
  <c r="D48" i="66"/>
  <c r="G48" i="66" s="1"/>
  <c r="D67" i="66"/>
  <c r="G67" i="66" s="1"/>
  <c r="D21" i="36"/>
  <c r="D22" i="36" s="1"/>
  <c r="D23" i="36" s="1"/>
  <c r="D20" i="36"/>
  <c r="P20" i="42"/>
  <c r="P21" i="42"/>
  <c r="P22" i="42" s="1"/>
  <c r="P23" i="42" s="1"/>
  <c r="P27" i="34"/>
  <c r="P24" i="34"/>
  <c r="P25" i="34" s="1"/>
  <c r="P26" i="34" s="1"/>
  <c r="D66" i="66"/>
  <c r="G66" i="66" s="1"/>
  <c r="G11" i="60"/>
  <c r="D47" i="66"/>
  <c r="G47" i="66" s="1"/>
  <c r="H17" i="66"/>
  <c r="G132" i="66"/>
  <c r="E13" i="60"/>
  <c r="D26" i="66"/>
  <c r="E7" i="60"/>
  <c r="P24" i="36"/>
  <c r="P25" i="36" s="1"/>
  <c r="P26" i="36" s="1"/>
  <c r="P27" i="36"/>
  <c r="G20" i="34"/>
  <c r="G21" i="34"/>
  <c r="G22" i="34" s="1"/>
  <c r="G23" i="34" s="1"/>
  <c r="G27" i="36"/>
  <c r="G24" i="36"/>
  <c r="G25" i="36" s="1"/>
  <c r="G26" i="36" s="1"/>
  <c r="F63" i="66"/>
  <c r="C8" i="66"/>
  <c r="F72" i="66"/>
  <c r="H8" i="66"/>
  <c r="E8" i="60" s="1"/>
  <c r="H9" i="66"/>
  <c r="E9" i="60" s="1"/>
  <c r="D130" i="66"/>
  <c r="G130" i="66" s="1"/>
  <c r="F73" i="66"/>
  <c r="D131" i="66"/>
  <c r="G131" i="66" s="1"/>
  <c r="B16" i="66"/>
  <c r="C17" i="66" s="1"/>
  <c r="C14" i="60" s="1"/>
  <c r="F69" i="66"/>
  <c r="G20" i="42"/>
  <c r="G21" i="42"/>
  <c r="G22" i="42" s="1"/>
  <c r="G23" i="42" s="1"/>
  <c r="D57" i="66"/>
  <c r="G57" i="66" s="1"/>
  <c r="D76" i="66"/>
  <c r="G76" i="66" s="1"/>
  <c r="J20" i="34"/>
  <c r="J21" i="34"/>
  <c r="J22" i="34" s="1"/>
  <c r="J23" i="34" s="1"/>
  <c r="J27" i="36"/>
  <c r="J24" i="36"/>
  <c r="J25" i="36" s="1"/>
  <c r="J26" i="36" s="1"/>
  <c r="M27" i="42"/>
  <c r="M24" i="42"/>
  <c r="M25" i="42" s="1"/>
  <c r="M26" i="42" s="1"/>
  <c r="D24" i="42" l="1"/>
  <c r="D25" i="42" s="1"/>
  <c r="D26" i="42" s="1"/>
  <c r="D24" i="36"/>
  <c r="D25" i="36" s="1"/>
  <c r="D26" i="36" s="1"/>
  <c r="D27" i="36"/>
  <c r="D50" i="66"/>
  <c r="G50" i="66" s="1"/>
  <c r="D69" i="66"/>
  <c r="G69" i="66" s="1"/>
  <c r="D54" i="66"/>
  <c r="G54" i="66" s="1"/>
  <c r="D73" i="66"/>
  <c r="G73" i="66" s="1"/>
  <c r="G9" i="60"/>
  <c r="D58" i="66"/>
  <c r="G58" i="66" s="1"/>
  <c r="G13" i="60"/>
  <c r="D77" i="66"/>
  <c r="G77" i="66" s="1"/>
  <c r="D52" i="66"/>
  <c r="G52" i="66" s="1"/>
  <c r="D71" i="66"/>
  <c r="G71" i="66" s="1"/>
  <c r="G7" i="60"/>
  <c r="E14" i="60"/>
  <c r="D27" i="66"/>
  <c r="C8" i="60"/>
  <c r="C18" i="66"/>
  <c r="D22" i="66" s="1"/>
  <c r="P24" i="42"/>
  <c r="P25" i="42" s="1"/>
  <c r="P26" i="42" s="1"/>
  <c r="P27" i="42"/>
  <c r="J27" i="34"/>
  <c r="J24" i="34"/>
  <c r="J25" i="34" s="1"/>
  <c r="J26" i="34" s="1"/>
  <c r="G24" i="42"/>
  <c r="G25" i="42" s="1"/>
  <c r="G26" i="42" s="1"/>
  <c r="G27" i="42"/>
  <c r="D53" i="66"/>
  <c r="G53" i="66" s="1"/>
  <c r="D72" i="66"/>
  <c r="G72" i="66" s="1"/>
  <c r="G27" i="34"/>
  <c r="G24" i="34"/>
  <c r="G25" i="34" s="1"/>
  <c r="G26" i="34" s="1"/>
  <c r="H18" i="66"/>
  <c r="D23" i="66" s="1"/>
  <c r="D44" i="66" l="1"/>
  <c r="G44" i="66" s="1"/>
  <c r="C15" i="60"/>
  <c r="D63" i="66"/>
  <c r="G63" i="66" s="1"/>
  <c r="G8" i="60"/>
  <c r="D59" i="66"/>
  <c r="G59" i="66" s="1"/>
  <c r="D78" i="66"/>
  <c r="G78" i="66" s="1"/>
  <c r="E15" i="60"/>
  <c r="G14" i="60"/>
  <c r="D24" i="66"/>
  <c r="F28" i="66" s="1"/>
  <c r="G17" i="60" s="1"/>
  <c r="G15" i="60" l="1"/>
  <c r="G38" i="66"/>
  <c r="E38" i="66" s="1"/>
  <c r="G40" i="66"/>
  <c r="E40" i="66" s="1"/>
  <c r="G35" i="66"/>
  <c r="G39" i="66"/>
  <c r="E39" i="66" s="1"/>
  <c r="D32" i="60"/>
  <c r="G34" i="66"/>
  <c r="A32" i="66" s="1"/>
  <c r="D35" i="66"/>
  <c r="E21" i="32"/>
  <c r="D34" i="66"/>
  <c r="C3" i="60" l="1"/>
  <c r="D31" i="66"/>
</calcChain>
</file>

<file path=xl/sharedStrings.xml><?xml version="1.0" encoding="utf-8"?>
<sst xmlns="http://schemas.openxmlformats.org/spreadsheetml/2006/main" count="1466" uniqueCount="899">
  <si>
    <t>2.5 Eingriffe, die in Kombination mit anderen Eingriffen bereits aufgeführt wurden</t>
  </si>
  <si>
    <t>LVAD oder RVAD (intra- oder parakorporal): Implantation</t>
  </si>
  <si>
    <t>BVAD (intra- oder parakorporal): Implantation</t>
  </si>
  <si>
    <t>98a.1</t>
  </si>
  <si>
    <t>Andere Operationen am Herzen, der Aorta oder den Pulmonalarterien</t>
  </si>
  <si>
    <t>Schrittmacher, Defibrillatoren, sonstige Geräte</t>
  </si>
  <si>
    <t>2.3.4 Weitere Eingriffe</t>
  </si>
  <si>
    <t>81.1</t>
  </si>
  <si>
    <t>82.1</t>
  </si>
  <si>
    <t>83.1</t>
  </si>
  <si>
    <t>84.1</t>
  </si>
  <si>
    <t>85.1</t>
  </si>
  <si>
    <t>86.1</t>
  </si>
  <si>
    <t>87.1</t>
  </si>
  <si>
    <t>88.1</t>
  </si>
  <si>
    <t>89.1</t>
  </si>
  <si>
    <t>Aorta</t>
  </si>
  <si>
    <t>Arterien</t>
  </si>
  <si>
    <t>Venen</t>
  </si>
  <si>
    <t>Kathetersysteme</t>
  </si>
  <si>
    <t>sonstige Gefäßeingriffe</t>
  </si>
  <si>
    <t>2. Gefäßchirurgie</t>
  </si>
  <si>
    <t>2.1 Aorta</t>
  </si>
  <si>
    <t>Aorta thoracal</t>
  </si>
  <si>
    <t>Ersatz der Aorta ascendens ohne Klappeneingriff</t>
  </si>
  <si>
    <t>Ersatz Aorta ascendens-Bentall</t>
  </si>
  <si>
    <t>Ersatz Aorta ascendens-David</t>
  </si>
  <si>
    <t>Ersatz Aorta ascendens-Yacoub</t>
  </si>
  <si>
    <t>Ersatz der Aorta Ascendens -Supracoronar + Aortenklappenersatz</t>
  </si>
  <si>
    <t>Ersatz Aorta ascendens -Sonstige</t>
  </si>
  <si>
    <t>Ersatz Aortenbogen</t>
  </si>
  <si>
    <t>Isthmusstenosenoperation Erwachsene</t>
  </si>
  <si>
    <t>Ductus Unterbrechung Erwachsene</t>
  </si>
  <si>
    <t>Ersatz der Aorta descendens segment</t>
  </si>
  <si>
    <t>Ersatz der Aorta descendens mit Endoprothesen + Debranching (Hybrid)</t>
  </si>
  <si>
    <t>Transart. Impl. eines ventrikulären Partitionierungsimplantates</t>
  </si>
  <si>
    <t>Bypass femoro crural</t>
  </si>
  <si>
    <t>Bypass femoro pedal</t>
  </si>
  <si>
    <t>TEA und/oder Patchplastik, untere Extremitäten</t>
  </si>
  <si>
    <t>Endovaskuläre Implantation von Stentprothesen femoral</t>
  </si>
  <si>
    <t>Sonstiger Eingriff Arterien, untere Extremitäten</t>
  </si>
  <si>
    <t>4. Gefäßchirurgie</t>
  </si>
  <si>
    <t>4.1 Venen</t>
  </si>
  <si>
    <t>Venöses System</t>
  </si>
  <si>
    <t>Andere Interventionen</t>
  </si>
  <si>
    <t>Interventionen an Klappen bei erworbenen Herzfehlern</t>
  </si>
  <si>
    <t>Interventionen an Klappen bei Kindern und angeborenen Herzfehlern</t>
  </si>
  <si>
    <t>Aortenklappe: 
Endovaskuläre Implantation</t>
  </si>
  <si>
    <t>Pulmonalklappe: 
Endovaskuläre Implantation</t>
  </si>
  <si>
    <t>Mitralklappe: 
Endovaskuläre Implantation o. Anuloplastik</t>
  </si>
  <si>
    <t>Anlage / Wechsel spezielle Verbände</t>
  </si>
  <si>
    <t>Implantation, Revision und Explantation von Kreislaufunterstützenden Systmen</t>
  </si>
  <si>
    <t xml:space="preserve">Sonstige </t>
  </si>
  <si>
    <t>3.2 Weitere Eingriffe bei Kindern</t>
  </si>
  <si>
    <t>42a.1</t>
  </si>
  <si>
    <t>42b.1</t>
  </si>
  <si>
    <t>.. nach David</t>
  </si>
  <si>
    <t>.. nach Yacoub</t>
  </si>
  <si>
    <t>.. mit Rohrprothese und Reimplantation der Koronararterien</t>
  </si>
  <si>
    <t>42c.1</t>
  </si>
  <si>
    <t>42d.1</t>
  </si>
  <si>
    <t>Summe der Eingriffe am Herzen</t>
  </si>
  <si>
    <t>Pulmonalklappe (konventionell)</t>
  </si>
  <si>
    <t>Ross-OP</t>
  </si>
  <si>
    <t>53.13</t>
  </si>
  <si>
    <t>53.23</t>
  </si>
  <si>
    <t xml:space="preserve"> </t>
  </si>
  <si>
    <t>BVAD (nur parakorporal): Pumpenwechsel</t>
  </si>
  <si>
    <t>Extra oder Parakorporale Pumpe: Pumpenwechsel</t>
  </si>
  <si>
    <t>Alter (Jahre)</t>
  </si>
  <si>
    <t>1 bis 9</t>
  </si>
  <si>
    <t>10 bis 19</t>
  </si>
  <si>
    <t>30e.1</t>
  </si>
  <si>
    <t>30e.2</t>
  </si>
  <si>
    <t>SM/Defi-Eingriffe mit HLM</t>
  </si>
  <si>
    <t>SM/Defi-Eingriffe ohne HLM</t>
  </si>
  <si>
    <t>weitere Eingriffe (nicht am Herzen) mit HLM</t>
  </si>
  <si>
    <t>weitere Eingriffe (nicht am Herzen) ohne HLM</t>
  </si>
  <si>
    <t>Assist Device (Seite 6)</t>
  </si>
  <si>
    <t>Assist Device mit HLM</t>
  </si>
  <si>
    <t>Assist Device ohne HLM</t>
  </si>
  <si>
    <t>Eingriffe am Herzen mit HLM</t>
  </si>
  <si>
    <t>Eingriffe am Herzen ohne HLM</t>
  </si>
  <si>
    <t>Thorakale Aortenchirurgie</t>
  </si>
  <si>
    <t xml:space="preserve">Thorakale Aortenchirurgie </t>
  </si>
  <si>
    <t>Angeborenen Vitien: 
Eingriffe am Herzen</t>
  </si>
  <si>
    <t>Weitere Eingriffe: bei Kindern und Erwachsenen</t>
  </si>
  <si>
    <t>Trikuspidalklappe: Endovask. Rekonstruktion</t>
  </si>
  <si>
    <t>IABP-Implantation als Einzeleingriff</t>
  </si>
  <si>
    <t>21.1</t>
  </si>
  <si>
    <t>21.2</t>
  </si>
  <si>
    <t>MKR + TKR</t>
  </si>
  <si>
    <t>22.1</t>
  </si>
  <si>
    <t>22.2</t>
  </si>
  <si>
    <t>Aorten und Tricuspidalis</t>
  </si>
  <si>
    <t>AKE + TKR</t>
  </si>
  <si>
    <t>Aortenisthmus(stenose)</t>
  </si>
  <si>
    <t>75.1</t>
  </si>
  <si>
    <t>76.1</t>
  </si>
  <si>
    <t>77.1</t>
  </si>
  <si>
    <t>78.1</t>
  </si>
  <si>
    <t>IABP Implantation</t>
  </si>
  <si>
    <t>der Deutsche Gesellschaft für Thorax-, Herz- und Gefäßchirurgie</t>
  </si>
  <si>
    <t>1. Allgemeines</t>
  </si>
  <si>
    <t>1.1. Gesamtleistung</t>
  </si>
  <si>
    <t>Eingriffe</t>
  </si>
  <si>
    <t>davon männlich</t>
  </si>
  <si>
    <t>Summe ohne HLM</t>
  </si>
  <si>
    <t>Summe mit HLM</t>
  </si>
  <si>
    <t>kathetergestützt</t>
  </si>
  <si>
    <t>Eingriffe mit HLM</t>
  </si>
  <si>
    <t>Eingriffe ohne HLM</t>
  </si>
  <si>
    <t xml:space="preserve">Koronarchirurgie </t>
  </si>
  <si>
    <t xml:space="preserve">Lungentransplantation </t>
  </si>
  <si>
    <t>32.11</t>
  </si>
  <si>
    <t>Thorakaler Hybrideingriff mit Hybridprothese (eVita Open)</t>
  </si>
  <si>
    <t>Thorakale Aorta Sonstige</t>
  </si>
  <si>
    <t>Aorta abdominal</t>
  </si>
  <si>
    <t>Ersatz Aorta infrarenal mit Rohrprothese (BAA)</t>
  </si>
  <si>
    <t>Ersatz Aorta infrarenal mit Rohrprothese (AVK)</t>
  </si>
  <si>
    <t>Ersatz Aorta infrarenal mit Y-Prothese (BAA)</t>
  </si>
  <si>
    <t>Ersatz Aorta infrarenal mit Y-Prothese (AVK)</t>
  </si>
  <si>
    <t>Ersatz Aorta suprarenal mit Rohrprothese (BAA)</t>
  </si>
  <si>
    <t>Ersatz Aorta suprarenal mit Rohrprothese (AVK)</t>
  </si>
  <si>
    <t>Ersatz Aorta suprarenal mit Y-Prothese (BAA)</t>
  </si>
  <si>
    <t>Ersatz Aorta suprarenal mit Y-Prothese (AVK)</t>
  </si>
  <si>
    <t>Ersatz Aorta distale Rekonstruktionen bei AVK</t>
  </si>
  <si>
    <t>TEA Aorta</t>
  </si>
  <si>
    <t>Ersatz Aorta infrarenal mit Endoprothesen abdominal</t>
  </si>
  <si>
    <t>Ersatz Aorta abdominal mit Endoprothesen Hybrid</t>
  </si>
  <si>
    <t>Abdominelle Aorta Sonstige</t>
  </si>
  <si>
    <t>31.1</t>
  </si>
  <si>
    <t>3. Gefäßchirurgie</t>
  </si>
  <si>
    <t>3.1 Arterien</t>
  </si>
  <si>
    <t>Arterien supraaortal</t>
  </si>
  <si>
    <t>A.-carotis</t>
  </si>
  <si>
    <t>32.1</t>
  </si>
  <si>
    <t>A.-vertebralis</t>
  </si>
  <si>
    <t>33.1</t>
  </si>
  <si>
    <t>A.-subclavia</t>
  </si>
  <si>
    <t>34.1</t>
  </si>
  <si>
    <t>Aortenbogenabgänge</t>
  </si>
  <si>
    <t>35.1</t>
  </si>
  <si>
    <t>extraanatomischer Bypass / Transposition Halsgefäße</t>
  </si>
  <si>
    <t>36.1</t>
  </si>
  <si>
    <t>Arterien Obere Extremität</t>
  </si>
  <si>
    <t>Embolektomie</t>
  </si>
  <si>
    <t>37.1</t>
  </si>
  <si>
    <t>38.1</t>
  </si>
  <si>
    <t>Extrakorporale Pumpe, uni- oder biventrikulär: Pumpenwechsel</t>
  </si>
  <si>
    <t>LVAD oder RVAD (nur parakorporal): Pumpenwechsel</t>
  </si>
  <si>
    <t>Veno-venöse ECMO ohne Herzunterstützung</t>
  </si>
  <si>
    <t>freie Assistenzarztstellen:</t>
  </si>
  <si>
    <t>extrakardiale Eingriffe</t>
  </si>
  <si>
    <t>≥ 18</t>
  </si>
  <si>
    <t>IABP-Implant/Explant als Einzeleingriff</t>
  </si>
  <si>
    <t>Weitere Eingriffe mit HLM</t>
  </si>
  <si>
    <t>61.11</t>
  </si>
  <si>
    <t>61.12</t>
  </si>
  <si>
    <t>61.13</t>
  </si>
  <si>
    <t>62.12</t>
  </si>
  <si>
    <t>62.13</t>
  </si>
  <si>
    <t>63.12</t>
  </si>
  <si>
    <t>63.11</t>
  </si>
  <si>
    <t>63.13</t>
  </si>
  <si>
    <t>63.10</t>
  </si>
  <si>
    <t>64.11</t>
  </si>
  <si>
    <t>64.12</t>
  </si>
  <si>
    <t>64.13</t>
  </si>
  <si>
    <t>65.11</t>
  </si>
  <si>
    <t>65.12</t>
  </si>
  <si>
    <t>65.13</t>
  </si>
  <si>
    <t>66.11</t>
  </si>
  <si>
    <t>66.10</t>
  </si>
  <si>
    <t>66.12</t>
  </si>
  <si>
    <t>66.13</t>
  </si>
  <si>
    <t>61.10</t>
  </si>
  <si>
    <t>62.10</t>
  </si>
  <si>
    <t>Erwachsene:</t>
  </si>
  <si>
    <t>Angeb. Vitien:</t>
  </si>
  <si>
    <t>weitere Eingriffe bei Kindern mit HLM unter 1 J.</t>
  </si>
  <si>
    <t>weitere Eingriffe bei Kindern ohne HLM 1 bis 17 J.</t>
  </si>
  <si>
    <t>weitere Eingriffe bei Kindern ohne HLM unter 1 J.</t>
  </si>
  <si>
    <t>weitere Eingriffe bei Kindern mit HLM 1 bis 17 J.</t>
  </si>
  <si>
    <t>69.1</t>
  </si>
  <si>
    <t>104.1</t>
  </si>
  <si>
    <t>104.2</t>
  </si>
  <si>
    <t>99.1</t>
  </si>
  <si>
    <t>99.2</t>
  </si>
  <si>
    <t>Punktionstracheotomie</t>
  </si>
  <si>
    <t>100.2</t>
  </si>
  <si>
    <t>chirurgische Tracheotomie</t>
  </si>
  <si>
    <t>53c.1</t>
  </si>
  <si>
    <t>Perikardektomie total/subtotal</t>
  </si>
  <si>
    <t>53c.2</t>
  </si>
  <si>
    <t>Extrakorporale Pumpe, uni- oder biventrikulär, Implantation (z.B. Kreisel- oder Zentrifugalpumpe)</t>
  </si>
  <si>
    <t>60b.1</t>
  </si>
  <si>
    <t>60c.1</t>
  </si>
  <si>
    <t>60b.2</t>
  </si>
  <si>
    <t>60c.2</t>
  </si>
  <si>
    <t>n</t>
  </si>
  <si>
    <t></t>
  </si>
  <si>
    <t>gesamt</t>
  </si>
  <si>
    <t>mit HLM</t>
  </si>
  <si>
    <t>isoliert</t>
  </si>
  <si>
    <t>AKE</t>
  </si>
  <si>
    <t>MKE</t>
  </si>
  <si>
    <t>AKE+MKE</t>
  </si>
  <si>
    <t>andere</t>
  </si>
  <si>
    <t>zweifach</t>
  </si>
  <si>
    <t>dreifach</t>
  </si>
  <si>
    <t>vierfach</t>
  </si>
  <si>
    <t>MKR</t>
  </si>
  <si>
    <t>AKE+MKR</t>
  </si>
  <si>
    <t>Bezeichnung</t>
  </si>
  <si>
    <t>Anzahl</t>
  </si>
  <si>
    <t>ECMO</t>
  </si>
  <si>
    <t>Sternotomie</t>
  </si>
  <si>
    <t>minimalinvasiv</t>
  </si>
  <si>
    <t>0</t>
  </si>
  <si>
    <t>Klinikstrukturbogen</t>
  </si>
  <si>
    <t>52.1</t>
  </si>
  <si>
    <t>52.2</t>
  </si>
  <si>
    <t>Mitralklappe: 
endovaskuläre Implantation o. Anuloplastik</t>
  </si>
  <si>
    <t>Aortenklappe: 
endovaskuläre Implantation</t>
  </si>
  <si>
    <t>Pulmonalklappe: 
endovaskuläre Implantation</t>
  </si>
  <si>
    <t>33.11</t>
  </si>
  <si>
    <t>34.11</t>
  </si>
  <si>
    <t>Summe der weiteren Eingriffe</t>
  </si>
  <si>
    <t>Angeborene Vitien: Eingriffe am Herzen</t>
  </si>
  <si>
    <t>98b.1</t>
  </si>
  <si>
    <t>98d.1</t>
  </si>
  <si>
    <t>Schrittmacher</t>
  </si>
  <si>
    <t>98e.1</t>
  </si>
  <si>
    <t>98f.1</t>
  </si>
  <si>
    <t>98g.1</t>
  </si>
  <si>
    <t>98h.1</t>
  </si>
  <si>
    <t>MKE + TKR</t>
  </si>
  <si>
    <t>andere Herzkrankh.</t>
  </si>
  <si>
    <t>98i.1</t>
  </si>
  <si>
    <t>1-Kammer</t>
  </si>
  <si>
    <t>2-Kammer</t>
  </si>
  <si>
    <t>3-Kammer</t>
  </si>
  <si>
    <t>Implantation</t>
  </si>
  <si>
    <t>Aggregatwechsel</t>
  </si>
  <si>
    <t>sonstige Geräte</t>
  </si>
  <si>
    <t>epikardial</t>
  </si>
  <si>
    <t>unipolare konventionelle Radiofrequenzablation</t>
  </si>
  <si>
    <t>endokardial</t>
  </si>
  <si>
    <t>unipolare gekühlte Radiofrequenzablation</t>
  </si>
  <si>
    <t>bipolare Radiofrequenzablation</t>
  </si>
  <si>
    <t>Kryoablation</t>
  </si>
  <si>
    <t>Assist Device Entfernung</t>
  </si>
  <si>
    <t>60b.1x</t>
  </si>
  <si>
    <t>60c.1x</t>
  </si>
  <si>
    <t>Explantation von Kathetersystemen</t>
  </si>
  <si>
    <t>Hamburg</t>
  </si>
  <si>
    <t>Niedersachsen</t>
  </si>
  <si>
    <t>Bremen</t>
  </si>
  <si>
    <t>Nordrhein-Westfalen</t>
  </si>
  <si>
    <t>Hessen</t>
  </si>
  <si>
    <t>Rheinland-Pfalz</t>
  </si>
  <si>
    <t>Saarland</t>
  </si>
  <si>
    <t>Baden Württemberg</t>
  </si>
  <si>
    <t>Bayern</t>
  </si>
  <si>
    <t>Berlin</t>
  </si>
  <si>
    <t>Brandenburg</t>
  </si>
  <si>
    <t>54.1x</t>
  </si>
  <si>
    <t>55.1x</t>
  </si>
  <si>
    <t>56.1x</t>
  </si>
  <si>
    <t>57.1x</t>
  </si>
  <si>
    <t>Sachsen-Anhalt</t>
  </si>
  <si>
    <t>Sachsen</t>
  </si>
  <si>
    <t>Mecklenburg-Vorpommern</t>
  </si>
  <si>
    <t>Thüringen</t>
  </si>
  <si>
    <t>Ausland</t>
  </si>
  <si>
    <t>Mitralklappe: Implantation</t>
  </si>
  <si>
    <t>30d.1</t>
  </si>
  <si>
    <t>30d.2</t>
  </si>
  <si>
    <t>98k.1</t>
  </si>
  <si>
    <t>ohne</t>
  </si>
  <si>
    <t>Bypässe</t>
  </si>
  <si>
    <t>mediane        Sternotomie</t>
  </si>
  <si>
    <t>Endoskopie, incl. Telemanipulator</t>
  </si>
  <si>
    <t>weitere Eingriffe bei Arrhythmie</t>
  </si>
  <si>
    <t>330.2</t>
  </si>
  <si>
    <t>Herkunft (Seite 2)</t>
  </si>
  <si>
    <t>2.2.2 Bypassoperationen komplett arteriell</t>
  </si>
  <si>
    <t>2.4.1 Kreislaufunterstützung als Einzeleingriff</t>
  </si>
  <si>
    <t>Aneurysma-resektion</t>
  </si>
  <si>
    <t>2.4. Kreislaufunterstützung</t>
  </si>
  <si>
    <t>einfach</t>
  </si>
  <si>
    <t>Summe der Eingriffe am Herzen mit und ohne HLM, sowie der weiteren Eingriffe mit HLM bei Patienten unter einem Jahr</t>
  </si>
  <si>
    <t>ohne HLM</t>
  </si>
  <si>
    <t>65.1</t>
  </si>
  <si>
    <t>66.1</t>
  </si>
  <si>
    <t>35.11</t>
  </si>
  <si>
    <t>36.11</t>
  </si>
  <si>
    <t>37.11</t>
  </si>
  <si>
    <t>38.11</t>
  </si>
  <si>
    <t>39.11</t>
  </si>
  <si>
    <t>40.11</t>
  </si>
  <si>
    <t>79.1</t>
  </si>
  <si>
    <t>30aa.1</t>
  </si>
  <si>
    <t>30ab.1</t>
  </si>
  <si>
    <t>30aa.2</t>
  </si>
  <si>
    <t>30ab.2</t>
  </si>
  <si>
    <t>2.2.3 Bypassoperationen mit mindestens einer autologen Arterie</t>
  </si>
  <si>
    <t>336.11</t>
  </si>
  <si>
    <t>Gesamtleistung (Seite 1)</t>
  </si>
  <si>
    <t>Re-Operationen</t>
  </si>
  <si>
    <t>Warteliste</t>
  </si>
  <si>
    <t>Gesamtsumme der Eingriffe am Herzen vs. Altersangaben</t>
  </si>
  <si>
    <t>Gesamtsumme der Eingriffe am Herzen vs. Herkunftsangaben</t>
  </si>
  <si>
    <t>Altersangaben zu Kinder unter 1 J. vs. 
Eingriffe am Herzen mit und ohne HLM, sowie der weiteren Eingriffe mit HLM bei Patienten unter einem Jahr</t>
  </si>
  <si>
    <t>Fehler</t>
  </si>
  <si>
    <t>Altersangaben</t>
  </si>
  <si>
    <t>Angaben zu männlichen Patienten</t>
  </si>
  <si>
    <t>Anzahl männlich</t>
  </si>
  <si>
    <t>Anzahl Eingriffe</t>
  </si>
  <si>
    <t>Gesamt-übersicht</t>
  </si>
  <si>
    <t>Detail-bogen</t>
  </si>
  <si>
    <t>Vergleich Gesamtübersicht zu Detailbögen</t>
  </si>
  <si>
    <t>Gesamt-summe</t>
  </si>
  <si>
    <t>Summe der Einzel-angaben</t>
  </si>
  <si>
    <t>Deteilbögen: Vergleich der eingetragenen Summe mit der berechneten Summe</t>
  </si>
  <si>
    <t>Eingriffe am Herzen und an herznahen Gefäßen</t>
  </si>
  <si>
    <t>23.1</t>
  </si>
  <si>
    <t>23.2</t>
  </si>
  <si>
    <t>AKR + TKR</t>
  </si>
  <si>
    <t>24.1</t>
  </si>
  <si>
    <t>24.2</t>
  </si>
  <si>
    <t>Trikuspidal- und Pulmonalklappe</t>
  </si>
  <si>
    <t>25.1</t>
  </si>
  <si>
    <t>25.2</t>
  </si>
  <si>
    <t>Aorten und Pulmonalis</t>
  </si>
  <si>
    <t>26.1</t>
  </si>
  <si>
    <t>26.2</t>
  </si>
  <si>
    <t>27.1</t>
  </si>
  <si>
    <t>27.2</t>
  </si>
  <si>
    <t>Aorten-, Mitral- und Trikuspidalklappe</t>
  </si>
  <si>
    <t>28.1</t>
  </si>
  <si>
    <t>28.2</t>
  </si>
  <si>
    <t>Aorten-, Mitral- und Pulmonalklappe</t>
  </si>
  <si>
    <t>29.1</t>
  </si>
  <si>
    <t>29.2</t>
  </si>
  <si>
    <t>sonstige Eingriffe an den Herzklappen</t>
  </si>
  <si>
    <t>30.1</t>
  </si>
  <si>
    <t>30.2</t>
  </si>
  <si>
    <t>30a.1</t>
  </si>
  <si>
    <t>30a.2</t>
  </si>
  <si>
    <t>30b.1</t>
  </si>
  <si>
    <t>30b.2</t>
  </si>
  <si>
    <r>
      <t xml:space="preserve">AK + PK </t>
    </r>
    <r>
      <rPr>
        <sz val="8"/>
        <rFont val="Arial"/>
        <family val="2"/>
      </rPr>
      <t>(ohne Ross-OP)</t>
    </r>
  </si>
  <si>
    <t xml:space="preserve">  Anzahl OP-Säle insgesamt (THG):</t>
  </si>
  <si>
    <t xml:space="preserve">  davon Anzahl der Hybrid-OP-Säle:</t>
  </si>
  <si>
    <t>2.5.1 Mechanische Kreislaufunterstützung</t>
  </si>
  <si>
    <t>Minimalinvasive Thoraxchirurgie</t>
  </si>
  <si>
    <t>Bronchus-Chirurgie</t>
  </si>
  <si>
    <t>Atypische Lungenresektion als VATS</t>
  </si>
  <si>
    <t>Atypische Lungenresektion offen chirurgisch</t>
  </si>
  <si>
    <t>Segmentresektion als VATS</t>
  </si>
  <si>
    <t>Segmentresektion offen chirurgisch</t>
  </si>
  <si>
    <t>Trikuspidalklappe: Endovask. Implantation</t>
  </si>
  <si>
    <t>30g.1</t>
  </si>
  <si>
    <t>30g.2</t>
  </si>
  <si>
    <t>Gefäßchirurgie:</t>
  </si>
  <si>
    <t>frei gemeinnützig:</t>
  </si>
  <si>
    <t>Anzahl Intensivbetten:</t>
  </si>
  <si>
    <t>Intermediate Care Betten:</t>
  </si>
  <si>
    <t>Pflegebetten:</t>
  </si>
  <si>
    <t>Kardiochirurgie:</t>
  </si>
  <si>
    <t>Kardiologie:</t>
  </si>
  <si>
    <t>Anästhesie:</t>
  </si>
  <si>
    <t>interdisziplinär:</t>
  </si>
  <si>
    <t>Kinderintensiv,    separat:</t>
  </si>
  <si>
    <t>Leitung</t>
  </si>
  <si>
    <t>Pädiator:</t>
  </si>
  <si>
    <t>System n.n.bez.</t>
  </si>
  <si>
    <t>62.11</t>
  </si>
  <si>
    <t>Hochfrequenz-ultraschallablation</t>
  </si>
  <si>
    <t>Arrhythmiechirurgie als Einzeleingriff</t>
  </si>
  <si>
    <t>2.3.3 Schrittmacher, Defibrillatoren und andere</t>
  </si>
  <si>
    <t>Notfälle</t>
  </si>
  <si>
    <t>2.1 Klappenchirurgie</t>
  </si>
  <si>
    <t>Zweit-OP</t>
  </si>
  <si>
    <t>Dritt-OP</t>
  </si>
  <si>
    <t>Viert-OP und mehr</t>
  </si>
  <si>
    <t>2.2 Koronarchirurgie</t>
  </si>
  <si>
    <t>Ersatz der Aorta descendens mit Endoprothesen</t>
  </si>
  <si>
    <t>Ersatz der Aorta thoraco abdominal</t>
  </si>
  <si>
    <t>Prothesenbypass Aorto Aortal</t>
  </si>
  <si>
    <t>Ersatz der Aorta thoraco abdominal Hybrid mit Endoprothese (Debranching)</t>
  </si>
  <si>
    <t>Ersatz der Aorta thoraco abdominal mit Endoprothese</t>
  </si>
  <si>
    <t>Apikoaortales Conduit mit bioklappentr. Gefäßprothese</t>
  </si>
  <si>
    <t>Arbeitsblätter 'Klinikstruktur', 'Gesamt', 'Herkunft', 'Klappen', 'ACB1', 'ACB2', 'ACB3', 'andere', 'SMICD', 'AD', und 'kongenital'</t>
  </si>
  <si>
    <t>Thoraxdrainage</t>
  </si>
  <si>
    <t>Fremdkörperentfernung als VATS</t>
  </si>
  <si>
    <t>Plastische Deckung an Lunge und Bronchien</t>
  </si>
  <si>
    <t>Re-VATS</t>
  </si>
  <si>
    <t>Explorative Thorakotomie</t>
  </si>
  <si>
    <t>Entfernung Mediastinaltumor als VATS</t>
  </si>
  <si>
    <t>Thorakotomie zur Fremdkörperentfernung</t>
  </si>
  <si>
    <t>Mediastinoskopie</t>
  </si>
  <si>
    <t>Pleurektomie als VATS</t>
  </si>
  <si>
    <t>Entfernung Mediastinaltumor offen chirurgisch</t>
  </si>
  <si>
    <t>Pleurodese als VATS</t>
  </si>
  <si>
    <t>Brustwand-Chirurgie</t>
  </si>
  <si>
    <t>Pleurodese durch Instillation</t>
  </si>
  <si>
    <t>Pleurektomie offen chirurgisch</t>
  </si>
  <si>
    <t>Operationen am Zwerchfell als VATS</t>
  </si>
  <si>
    <t>Operationen am Zwerchfell</t>
  </si>
  <si>
    <t>67.1</t>
  </si>
  <si>
    <t>68.1</t>
  </si>
  <si>
    <t>Fragebögen</t>
  </si>
  <si>
    <t>90.1</t>
  </si>
  <si>
    <t>91.1</t>
  </si>
  <si>
    <t>92.1</t>
  </si>
  <si>
    <t>93.1</t>
  </si>
  <si>
    <t>94.1</t>
  </si>
  <si>
    <t>95.1</t>
  </si>
  <si>
    <t>96.1</t>
  </si>
  <si>
    <t>97.1</t>
  </si>
  <si>
    <t>98.1</t>
  </si>
  <si>
    <t>54.1</t>
  </si>
  <si>
    <t>55.1</t>
  </si>
  <si>
    <t>56.1</t>
  </si>
  <si>
    <t>57.1</t>
  </si>
  <si>
    <t>58.1</t>
  </si>
  <si>
    <t>60.1</t>
  </si>
  <si>
    <t>54.2</t>
  </si>
  <si>
    <t>55.2</t>
  </si>
  <si>
    <t>56.2</t>
  </si>
  <si>
    <t>57.2</t>
  </si>
  <si>
    <t>58.2</t>
  </si>
  <si>
    <t>60.2</t>
  </si>
  <si>
    <t>Lungentransplantation</t>
  </si>
  <si>
    <t>Koronarchirurgie</t>
  </si>
  <si>
    <t>101.2</t>
  </si>
  <si>
    <t>102.1</t>
  </si>
  <si>
    <t>102.2</t>
  </si>
  <si>
    <t>Summe weitere Eingriffe</t>
  </si>
  <si>
    <t>2. Chirurgie der erworbenen Herzerkrankungen</t>
  </si>
  <si>
    <t>Aortenklappe</t>
  </si>
  <si>
    <t>Aortenchirurgie thorakal ohne HLM</t>
  </si>
  <si>
    <t>Andere herzch. Eingriffe  ohne HLM</t>
  </si>
  <si>
    <t>Assist Devices ohne HLM</t>
  </si>
  <si>
    <t>Schrittmacher / ICD ohne HLM</t>
  </si>
  <si>
    <t>Weitere Eingriffe: bei Kindern und Erwachsenen ohne HLM</t>
  </si>
  <si>
    <t>Aortenklappe: Endovaskuläre Implantation</t>
  </si>
  <si>
    <t>Aortenklappe: Transapikale Implantation</t>
  </si>
  <si>
    <t>Defibrillatoren</t>
  </si>
  <si>
    <t>Abgebildet sind alle kathetergestützten Eingriffe der vorhergehenden Seiten</t>
  </si>
  <si>
    <t>4. Interventionen</t>
  </si>
  <si>
    <t>Interventionen an der Aorta</t>
  </si>
  <si>
    <t>58a.2</t>
  </si>
  <si>
    <t>98ce.1</t>
  </si>
  <si>
    <t>63.1</t>
  </si>
  <si>
    <t>64.1</t>
  </si>
  <si>
    <t>Pleurodese offen chirurgisch</t>
  </si>
  <si>
    <t>Trichterbrust</t>
  </si>
  <si>
    <t>Sonstige Operationen am Thorax</t>
  </si>
  <si>
    <t>Thoraxchirurgie</t>
  </si>
  <si>
    <t>Konventionelle
Thoraxchirurgie</t>
  </si>
  <si>
    <t>1 bis 17</t>
  </si>
  <si>
    <t>unter 1</t>
  </si>
  <si>
    <t>ASD</t>
  </si>
  <si>
    <t>TGA</t>
  </si>
  <si>
    <t>ACB ohne HLM, isoliert, Thorakotomie (z.B. MIDCAB)</t>
  </si>
  <si>
    <t>ACB ohne HLM, isoliert, Endoskopie, incl. Telemanipulator</t>
  </si>
  <si>
    <t>ACB ohne HLM + TMR</t>
  </si>
  <si>
    <t>ACB ohne HLM + andere</t>
  </si>
  <si>
    <t>ACB mit HLM, isoliert, mediane Sternotomie</t>
  </si>
  <si>
    <t>ACB mit HLM, isoliert, Endoskopie, incl. Telemanipulator</t>
  </si>
  <si>
    <t>ACB mit HLM, isoliert, Thorakotomie (z.B. MIDCAB)</t>
  </si>
  <si>
    <t>ACB mit HLM + TMR</t>
  </si>
  <si>
    <t>ACB + Aneurysmaresektion</t>
  </si>
  <si>
    <t>ACB + AKE</t>
  </si>
  <si>
    <t>ACB + MKE</t>
  </si>
  <si>
    <t>ACB + MKR</t>
  </si>
  <si>
    <t>ACB + AKE + MKE</t>
  </si>
  <si>
    <t>ACB + AKE + MKR</t>
  </si>
  <si>
    <t>ACB mit HLM + andere</t>
  </si>
  <si>
    <t>Aortenchirurgie mit HLM</t>
  </si>
  <si>
    <t>Aortenchirurgie ohne HLM</t>
  </si>
  <si>
    <t>andere herzchirurgische Eingriffe mit HLM</t>
  </si>
  <si>
    <t>andere herzchirurgische Eingriffe ohne HLM</t>
  </si>
  <si>
    <t>SM/ICD (Seite 5)</t>
  </si>
  <si>
    <t>322.1</t>
  </si>
  <si>
    <t>323.1</t>
  </si>
  <si>
    <t>324.1</t>
  </si>
  <si>
    <t>317.1</t>
  </si>
  <si>
    <t>318.1</t>
  </si>
  <si>
    <t>58a.1x</t>
  </si>
  <si>
    <t>Mitralklappe</t>
  </si>
  <si>
    <t>Sonstige Operationen bei kongenitalen Gefäßanomalien</t>
  </si>
  <si>
    <t>Total Artificial Heart: Implantation</t>
  </si>
  <si>
    <t>326.1</t>
  </si>
  <si>
    <t>325.1</t>
  </si>
  <si>
    <t>327.1</t>
  </si>
  <si>
    <t>328.1</t>
  </si>
  <si>
    <t>2.3.1 Thorakale Aortenchirurgie</t>
  </si>
  <si>
    <t>330.1</t>
  </si>
  <si>
    <t>Assist Device Implantation: Extrakorporale Pumpe</t>
  </si>
  <si>
    <t>Assist Device Implantation:
LVAD, RVAD, BVAD, TAH</t>
  </si>
  <si>
    <t>Aortenklappe
(konventionell, ohne Ross-OP)</t>
  </si>
  <si>
    <t>23a.1</t>
  </si>
  <si>
    <t>23a.2</t>
  </si>
  <si>
    <t>AKE + TKE</t>
  </si>
  <si>
    <t>.. mit klappentragender Gefäßprothese, mechanisch</t>
  </si>
  <si>
    <t>.. mit klappentragender Gefäßprothese, biologisch</t>
  </si>
  <si>
    <t>42e.1</t>
  </si>
  <si>
    <t>Rethorakotomie</t>
  </si>
  <si>
    <t>45.1</t>
  </si>
  <si>
    <t>45.2</t>
  </si>
  <si>
    <t>Ersatz der Aorta thoracoabdominalis</t>
  </si>
  <si>
    <t>46.1</t>
  </si>
  <si>
    <t>46.2</t>
  </si>
  <si>
    <t>Ersatz der Aorta abdominalis</t>
  </si>
  <si>
    <t>47.1</t>
  </si>
  <si>
    <t>47.2</t>
  </si>
  <si>
    <t>Endostent Aorta abdominalis</t>
  </si>
  <si>
    <t>48.1</t>
  </si>
  <si>
    <t>48.2</t>
  </si>
  <si>
    <t>Plausibilitätsprüfung</t>
  </si>
  <si>
    <t>Gesamtleistung</t>
  </si>
  <si>
    <t>Klappen (Seite 3)</t>
  </si>
  <si>
    <t>Thorakotomie (z.B. MIDCAB)</t>
  </si>
  <si>
    <t>Gesamtsumme aller Eingriffe</t>
  </si>
  <si>
    <t>Schrittmacher/ICD ohne HLM</t>
  </si>
  <si>
    <t>-</t>
  </si>
  <si>
    <t>Weitere Eingriffe ohne HLM</t>
  </si>
  <si>
    <t>andere herzchirurgische Eingriffe</t>
  </si>
  <si>
    <t>3.1 Eingriffe am Herzen und herznahen Gefäßen</t>
  </si>
  <si>
    <t>Herkunft</t>
  </si>
  <si>
    <t>ACB1</t>
  </si>
  <si>
    <t>Andere Lungenchirurgie, offen chirurgisch</t>
  </si>
  <si>
    <t>Lungenchirurgie als VATS</t>
  </si>
  <si>
    <t>Kathetergestützte Operationen an Herzklappen</t>
  </si>
  <si>
    <t>2.3 Weitere herzchirurgische Eingriffe und sonstige Eingriffe</t>
  </si>
  <si>
    <t>Ersatz der Aorta ascendens suprakoronar</t>
  </si>
  <si>
    <t>41.1</t>
  </si>
  <si>
    <t>Ersatz der Aorta ascendens infrakoronar</t>
  </si>
  <si>
    <t>Ersatz der Aorta ascendens suprakoronar mit Aortenklappenersatz</t>
  </si>
  <si>
    <t>43.1</t>
  </si>
  <si>
    <t>Ersatz des Aortenbogens</t>
  </si>
  <si>
    <t>44.1</t>
  </si>
  <si>
    <t>Ersatz der Aorta thoracica</t>
  </si>
  <si>
    <t>Summe</t>
  </si>
  <si>
    <t>Klappen</t>
  </si>
  <si>
    <t>60a.1x</t>
  </si>
  <si>
    <t>Für jeden Fragebogen des THG-Reportes ist eine entsprechende Vorlage enthalten. Die Felder der Fragebögen sind mit Nummern versehen, die auf die Zeilennummer in der Spezifikation hinweisen.</t>
  </si>
  <si>
    <t>58.1x</t>
  </si>
  <si>
    <t>59.1x</t>
  </si>
  <si>
    <t>60.1x</t>
  </si>
  <si>
    <t>Gesamtsumme der Eingriffe am Herzen und herznahen Gefäßen</t>
  </si>
  <si>
    <t>Extrakardiale Eingriffe</t>
  </si>
  <si>
    <t>22a.1</t>
  </si>
  <si>
    <t>22a.2</t>
  </si>
  <si>
    <t>MK + TK sonstige</t>
  </si>
  <si>
    <t>60a.1</t>
  </si>
  <si>
    <t>60a.2</t>
  </si>
  <si>
    <t>340.11</t>
  </si>
  <si>
    <t>Inhalt</t>
  </si>
  <si>
    <t>Assist Device: Entfernung</t>
  </si>
  <si>
    <t>fünffach und mehr</t>
  </si>
  <si>
    <t>TMR</t>
  </si>
  <si>
    <t>1.3. Herkunft der Patienten, nach Eingriffen am Herzen</t>
  </si>
  <si>
    <t>98ca.1</t>
  </si>
  <si>
    <t>98cb.1</t>
  </si>
  <si>
    <t>98cc.1</t>
  </si>
  <si>
    <t>98cd.1</t>
  </si>
  <si>
    <t>53a.1</t>
  </si>
  <si>
    <t>Verschluss erworbener VSD</t>
  </si>
  <si>
    <t>53b.1</t>
  </si>
  <si>
    <t>Ventrikelaneurysmaresektion</t>
  </si>
  <si>
    <t>Endostent Aorta thoracica</t>
  </si>
  <si>
    <t>49.1</t>
  </si>
  <si>
    <t>49.2</t>
  </si>
  <si>
    <t>Summe Aortenchirurgie</t>
  </si>
  <si>
    <t>2.3.2 Andere herzchirurgische Eingriffe</t>
  </si>
  <si>
    <t>Embolektomie/Thrombektomie A. pulmonalis</t>
  </si>
  <si>
    <t>200.1</t>
  </si>
  <si>
    <t>200.2</t>
  </si>
  <si>
    <t>50.1</t>
  </si>
  <si>
    <t>51.1</t>
  </si>
  <si>
    <t>Aortenklappe: Implantation</t>
  </si>
  <si>
    <t>Pulmonalklappe: Implantation</t>
  </si>
  <si>
    <t>Mitralklappe: Anuloplastik</t>
  </si>
  <si>
    <t>30c.1</t>
  </si>
  <si>
    <t>30c.2</t>
  </si>
  <si>
    <t>62.1</t>
  </si>
  <si>
    <t>Trikuspidalklappe</t>
  </si>
  <si>
    <t>Ausfüllhinweise</t>
  </si>
  <si>
    <t>Herz-Lungentransplantation</t>
  </si>
  <si>
    <t>fakultativer Weiterbildung</t>
  </si>
  <si>
    <t>herzchirurgische Intensivmedizin:</t>
  </si>
  <si>
    <t>Ärzte in Weiterbildung Herzchirurgie:</t>
  </si>
  <si>
    <t>Arbeitsblatt 'Ausfüllhinweise'</t>
  </si>
  <si>
    <t>Berechnungsvorschrift</t>
  </si>
  <si>
    <t>Arbeitsblatt 'Berechnung'</t>
  </si>
  <si>
    <t>80.1</t>
  </si>
  <si>
    <t>Thoracic Outlet Syndrom</t>
  </si>
  <si>
    <t>39.1</t>
  </si>
  <si>
    <t>Visceralarterien</t>
  </si>
  <si>
    <t>Rekonstruktion Visceralarterien</t>
  </si>
  <si>
    <t>40.1</t>
  </si>
  <si>
    <t>Bypass iliaco-popleteal/crural</t>
  </si>
  <si>
    <t>TEA iliacal</t>
  </si>
  <si>
    <t>Endoprothese A. iliaca isoliert</t>
  </si>
  <si>
    <t>Sonstiger Eingriff Beckenetage</t>
  </si>
  <si>
    <t>Arterien Untere Extremitäten</t>
  </si>
  <si>
    <t>Hybrid-OP: Rekonstruktion femoral mit Intervention untere Extremität</t>
  </si>
  <si>
    <t>Interponat lokal femoral</t>
  </si>
  <si>
    <t>53.1</t>
  </si>
  <si>
    <t>Bypass femoro-femoral, extraanatomisch</t>
  </si>
  <si>
    <t>Beckenetage exkl. Y-Prothese Bypass femoro-femoral</t>
  </si>
  <si>
    <t>Bypass femoro popliteal (S1)</t>
  </si>
  <si>
    <t>Bypass femoro popliteal (S3)</t>
  </si>
  <si>
    <t>Aortenchirurgie thorakal</t>
  </si>
  <si>
    <t>Assist Devices</t>
  </si>
  <si>
    <t>Schrittmacher / ICD</t>
  </si>
  <si>
    <t>80+</t>
  </si>
  <si>
    <t>Kinder</t>
  </si>
  <si>
    <t xml:space="preserve">Andere herzch. Eingriffe </t>
  </si>
  <si>
    <t>HTx</t>
  </si>
  <si>
    <t>HLTx</t>
  </si>
  <si>
    <t>LTx</t>
  </si>
  <si>
    <t>Klappen-erkrankung</t>
  </si>
  <si>
    <t>koronare Herzkrankheit</t>
  </si>
  <si>
    <t>Erwachsene</t>
  </si>
  <si>
    <t>Unterbindung, Excision und Stripping von Varizen</t>
  </si>
  <si>
    <t>Venöse Thrombektomie</t>
  </si>
  <si>
    <t>Ligatur und Teilverschluß der Vena cava</t>
  </si>
  <si>
    <t>Pulmonalisembolektomie</t>
  </si>
  <si>
    <t>Pulmonalisthrombendarteriektomie</t>
  </si>
  <si>
    <t>Sonstige Venöse Eingriffe</t>
  </si>
  <si>
    <t>5. Gefäßchirurgie</t>
  </si>
  <si>
    <t>5.1 Kathetersysteme und sonstige</t>
  </si>
  <si>
    <t xml:space="preserve">Implantation, Revision und </t>
  </si>
  <si>
    <t>Implantation, Revision und Explantation von Kathetersystemen</t>
  </si>
  <si>
    <t>Dialysehuntanlage</t>
  </si>
  <si>
    <t>Lobektomie als VATS</t>
  </si>
  <si>
    <t>Lobektomie offen chirurgisch</t>
  </si>
  <si>
    <t>Bilobektomie als VATS</t>
  </si>
  <si>
    <t>Bilobektomie offen chirurgisch</t>
  </si>
  <si>
    <t>Pleurolyse als VATS</t>
  </si>
  <si>
    <t>Pneumektomie offen chirurgisch</t>
  </si>
  <si>
    <t>Pleurolyse offen chirurgisch</t>
  </si>
  <si>
    <t>Bronchus-Intervention</t>
  </si>
  <si>
    <t>Kunstprothese</t>
  </si>
  <si>
    <t>1.1</t>
  </si>
  <si>
    <t>1.2</t>
  </si>
  <si>
    <t>Xenotransplantat</t>
  </si>
  <si>
    <t>2.1</t>
  </si>
  <si>
    <t>2.2</t>
  </si>
  <si>
    <t>Allotransplantat</t>
  </si>
  <si>
    <t>3.1</t>
  </si>
  <si>
    <t>3.2</t>
  </si>
  <si>
    <t>Rekonstruktion</t>
  </si>
  <si>
    <t>4.1</t>
  </si>
  <si>
    <t>4.2</t>
  </si>
  <si>
    <t>5.1</t>
  </si>
  <si>
    <t>5.2</t>
  </si>
  <si>
    <t>6.1</t>
  </si>
  <si>
    <t>6.2</t>
  </si>
  <si>
    <t>7.1</t>
  </si>
  <si>
    <t>7.2</t>
  </si>
  <si>
    <t>8.1</t>
  </si>
  <si>
    <t>8.2</t>
  </si>
  <si>
    <t>Pulmonal-klappe</t>
  </si>
  <si>
    <t>9.1</t>
  </si>
  <si>
    <t>9.2</t>
  </si>
  <si>
    <t>10.1</t>
  </si>
  <si>
    <t>10.2</t>
  </si>
  <si>
    <t>11.1</t>
  </si>
  <si>
    <t>11.2</t>
  </si>
  <si>
    <t>12.1</t>
  </si>
  <si>
    <t>12.2</t>
  </si>
  <si>
    <t>Trikuspidal-klappe</t>
  </si>
  <si>
    <t>13.1</t>
  </si>
  <si>
    <t>13.2</t>
  </si>
  <si>
    <t>14.1</t>
  </si>
  <si>
    <t>14.2</t>
  </si>
  <si>
    <t>15.1</t>
  </si>
  <si>
    <t>15.2</t>
  </si>
  <si>
    <t>16.1</t>
  </si>
  <si>
    <t>16.2</t>
  </si>
  <si>
    <t>Aorten- und Mitralklappe</t>
  </si>
  <si>
    <t>AKE + MKE</t>
  </si>
  <si>
    <t>17.1</t>
  </si>
  <si>
    <t>17.2</t>
  </si>
  <si>
    <t>AKE+ MKR</t>
  </si>
  <si>
    <t>18.1</t>
  </si>
  <si>
    <t>18.2</t>
  </si>
  <si>
    <t>AKR + MKE</t>
  </si>
  <si>
    <t>19.1</t>
  </si>
  <si>
    <t>19.2</t>
  </si>
  <si>
    <t>AKR + MKR</t>
  </si>
  <si>
    <t>20.1</t>
  </si>
  <si>
    <t>20.2</t>
  </si>
  <si>
    <t>Mitral- und Trikuspidal-klappe</t>
  </si>
  <si>
    <t>Mikrowellenablation</t>
  </si>
  <si>
    <t>Laserablation</t>
  </si>
  <si>
    <t>sonstige Energiequellen</t>
  </si>
  <si>
    <t>Thorakotomie           (z.B. MIDCAB)</t>
  </si>
  <si>
    <t>31.11</t>
  </si>
  <si>
    <t>sekundärer Thoraxverschluss</t>
  </si>
  <si>
    <t>Tracheotomie</t>
  </si>
  <si>
    <t>311.1</t>
  </si>
  <si>
    <t>312.1</t>
  </si>
  <si>
    <t>313.1</t>
  </si>
  <si>
    <t>314.1</t>
  </si>
  <si>
    <t>315.1</t>
  </si>
  <si>
    <t>316.1</t>
  </si>
  <si>
    <t>321.1</t>
  </si>
  <si>
    <t>Amputation: Oberschenkel</t>
  </si>
  <si>
    <t>71.1</t>
  </si>
  <si>
    <t>Amputation: Unterschenkel</t>
  </si>
  <si>
    <t>72.1</t>
  </si>
  <si>
    <t>Amputation: Minoramputation</t>
  </si>
  <si>
    <t>73.1</t>
  </si>
  <si>
    <t>Fasciotomie Unterschenkel</t>
  </si>
  <si>
    <t>74.1</t>
  </si>
  <si>
    <t>Wundrevision mit Wunddebridement</t>
  </si>
  <si>
    <t>311.2</t>
  </si>
  <si>
    <t>312.2</t>
  </si>
  <si>
    <t>313.2</t>
  </si>
  <si>
    <t>314.2</t>
  </si>
  <si>
    <t>315.2</t>
  </si>
  <si>
    <t>316.2</t>
  </si>
  <si>
    <t>317.2</t>
  </si>
  <si>
    <t>318.2</t>
  </si>
  <si>
    <t>321.2</t>
  </si>
  <si>
    <t>322.2</t>
  </si>
  <si>
    <t>323.2</t>
  </si>
  <si>
    <t>324.2</t>
  </si>
  <si>
    <t>325.2</t>
  </si>
  <si>
    <t>326.2</t>
  </si>
  <si>
    <t>327.2</t>
  </si>
  <si>
    <t>328.2</t>
  </si>
  <si>
    <t>Truncus arteriosus</t>
  </si>
  <si>
    <t>Fontan-OP</t>
  </si>
  <si>
    <t>Norwood-OP</t>
  </si>
  <si>
    <t>PDA</t>
  </si>
  <si>
    <t>Einrichtung</t>
  </si>
  <si>
    <t>Herzchirurgie:</t>
  </si>
  <si>
    <t></t>
  </si>
  <si>
    <t>universitär:</t>
  </si>
  <si>
    <t>Thoraxchirurgie:</t>
  </si>
  <si>
    <t>öffentlich:</t>
  </si>
  <si>
    <t>Kathetersysteme und sonstige Dialysehuntanlage</t>
  </si>
  <si>
    <t>70.1</t>
  </si>
  <si>
    <t>Sonstige Gefäßeingriffe</t>
  </si>
  <si>
    <t xml:space="preserve">Veno-arterielle Herz-Kreislaufunterstützung (ECLS) </t>
  </si>
  <si>
    <t>Kombinationseingriffe</t>
  </si>
  <si>
    <t>ACB + AKI kath</t>
  </si>
  <si>
    <t>ACB + MK kath</t>
  </si>
  <si>
    <t>ACB + AK + MK kath</t>
  </si>
  <si>
    <t>andere Herzoperationen (Seite 4)</t>
  </si>
  <si>
    <t>3. Chirurgie angeborener Herzfehler sowie übrige kinderherzchirurgische Diagnosen</t>
  </si>
  <si>
    <t>Klinikstruktur</t>
  </si>
  <si>
    <t>Fachklinik für</t>
  </si>
  <si>
    <t>Kapazität</t>
  </si>
  <si>
    <t>privat:</t>
  </si>
  <si>
    <t>Postoperative Therapie</t>
  </si>
  <si>
    <t>Ärztlicher Dienst</t>
  </si>
  <si>
    <t>Ärztl. Intensiv-Leitung durch</t>
  </si>
  <si>
    <t>gesamt mit HLM</t>
  </si>
  <si>
    <t>gesamt ohne HLM</t>
  </si>
  <si>
    <t>Übersichtsseite zur Berechnung</t>
  </si>
  <si>
    <t>Kompletter AV-Kanal</t>
  </si>
  <si>
    <t>VSD</t>
  </si>
  <si>
    <t>Fallot'sche Tetralogie</t>
  </si>
  <si>
    <t>DORV</t>
  </si>
  <si>
    <t>TGA + VSD</t>
  </si>
  <si>
    <t>mediane Sternotomie</t>
  </si>
  <si>
    <t>20 bis 29</t>
  </si>
  <si>
    <t>30 bis 39</t>
  </si>
  <si>
    <t>40 bis 49</t>
  </si>
  <si>
    <t>50 bis 59</t>
  </si>
  <si>
    <t>60 bis 69</t>
  </si>
  <si>
    <t>70 bis 79</t>
  </si>
  <si>
    <t>Bundesland</t>
  </si>
  <si>
    <t>Schleswig-Holstein</t>
  </si>
  <si>
    <t>2.2.1 Alle Bypassoperationen</t>
  </si>
  <si>
    <t>AKI kath</t>
  </si>
  <si>
    <t>MK kath</t>
  </si>
  <si>
    <t>AK + MK kath</t>
  </si>
  <si>
    <t>311.1x</t>
  </si>
  <si>
    <t>312.1x</t>
  </si>
  <si>
    <t>313.1x</t>
  </si>
  <si>
    <t>314.1x</t>
  </si>
  <si>
    <t>315.1x</t>
  </si>
  <si>
    <t>316.1x</t>
  </si>
  <si>
    <t>317.1x</t>
  </si>
  <si>
    <t>318.1x</t>
  </si>
  <si>
    <t>321.1x</t>
  </si>
  <si>
    <t>322.1x</t>
  </si>
  <si>
    <t>323.1x</t>
  </si>
  <si>
    <t>324.1x</t>
  </si>
  <si>
    <t>325.1x</t>
  </si>
  <si>
    <t>326.1x</t>
  </si>
  <si>
    <t>327.1x</t>
  </si>
  <si>
    <t>328.1x</t>
  </si>
  <si>
    <t>330.1x</t>
  </si>
  <si>
    <t>67.2</t>
  </si>
  <si>
    <t>68.2</t>
  </si>
  <si>
    <t>69.2</t>
  </si>
  <si>
    <t>Dekompression Visceralarterien</t>
  </si>
  <si>
    <t>Nierenarterien</t>
  </si>
  <si>
    <t>42.1</t>
  </si>
  <si>
    <t>Beckenetage exkl. Y-Prothese</t>
  </si>
  <si>
    <t>Hybrid-OP: Rekonstruktion femoral mit Intervention Becken</t>
  </si>
  <si>
    <t>Bypass aorto-femoral</t>
  </si>
  <si>
    <t>43.2</t>
  </si>
  <si>
    <t>Bypass iliaco-femoral</t>
  </si>
  <si>
    <t>Bypass Obturator-Bypass, extraanatomisch</t>
  </si>
  <si>
    <t>Bypass axillo-femoral</t>
  </si>
  <si>
    <t>Bypass iliaco-iliacal</t>
  </si>
  <si>
    <t>weitere Eingriffe bei Kindern mit HLM</t>
  </si>
  <si>
    <t>weitere Eingriffe bei Kindern ohne HLM</t>
  </si>
  <si>
    <t>Eingriffe am Herzen mit HLM unter 1 J.</t>
  </si>
  <si>
    <t>Eingriffe am Herzen ohne HLM unter 1 J.</t>
  </si>
  <si>
    <t>Eingriffe am Herzen mit HLM ≥ 18 J.</t>
  </si>
  <si>
    <t>Eingriffe am Herzen mit HLM 1 bis 17 J.</t>
  </si>
  <si>
    <t>Eingriffe am Herzen ohne HLM ≥ 18 J.</t>
  </si>
  <si>
    <t>Eingriffe am Herzen ohne HLM 1 bis 17 J.</t>
  </si>
  <si>
    <t>Chirurgie angeborender Herzfehler (Seite 10)</t>
  </si>
  <si>
    <t>Koronarchirurgie mit HLM</t>
  </si>
  <si>
    <t>Koronarchirurgie ohne HLM</t>
  </si>
  <si>
    <t>Klappenchirurgie mit HLM</t>
  </si>
  <si>
    <t>Klappenchirurgie ohne HLM</t>
  </si>
  <si>
    <t>Angeborenen Vitien: Eingriffe am Herzen mit HLM</t>
  </si>
  <si>
    <t>Aortenchirurgie thorakal mit HLM</t>
  </si>
  <si>
    <t>Andere herzch. Eingriffe  mit HLM</t>
  </si>
  <si>
    <t>Assist Devices mit HLM</t>
  </si>
  <si>
    <t>Schrittmacher / ICD mit HLM</t>
  </si>
  <si>
    <t>Weitere Eingriffe: bei Kindern und Erwachsenen mit HLM</t>
  </si>
  <si>
    <t>Angeborenen Vitien: Eingriffe am Herzen ohne HLM</t>
  </si>
  <si>
    <t>2a.1</t>
  </si>
  <si>
    <t>2a.2</t>
  </si>
  <si>
    <t>53aa.1</t>
  </si>
  <si>
    <t>53aa.2</t>
  </si>
  <si>
    <t>58a.1</t>
  </si>
  <si>
    <t>für eine Operation am Herzen oder eine Transplantation (Herz/Lunge/Herz-Lunge) angemeldet?</t>
  </si>
  <si>
    <t>337.11</t>
  </si>
  <si>
    <t>338.11</t>
  </si>
  <si>
    <t>339.11</t>
  </si>
  <si>
    <t>Lungenvenenfehlmündung</t>
  </si>
  <si>
    <t>Herztransplantation</t>
  </si>
  <si>
    <t xml:space="preserve">Fachärzte Herzchirurgie: </t>
  </si>
  <si>
    <t>mit abgeschlossener</t>
  </si>
  <si>
    <t>palliative Shuntanlage</t>
  </si>
  <si>
    <t>ACB ohne HLM + AKI kath</t>
  </si>
  <si>
    <t>ACB ohne HLM + MK kath</t>
  </si>
  <si>
    <t>ACB ohne HLM + AK + MK kath</t>
  </si>
  <si>
    <t>2.5.2 Arrhythmiechirurgie</t>
  </si>
  <si>
    <t>59.1</t>
  </si>
  <si>
    <t>59.2</t>
  </si>
  <si>
    <t>30f.1</t>
  </si>
  <si>
    <t>30f.2</t>
  </si>
  <si>
    <t>Sonstige Operationen am Herzen</t>
  </si>
  <si>
    <t>53.11</t>
  </si>
  <si>
    <t>53.21</t>
  </si>
  <si>
    <t>Summe andere herzchirurgische Eingriffe</t>
  </si>
  <si>
    <t>61.1</t>
  </si>
  <si>
    <t>Klappenchirurgie Steronotomie</t>
  </si>
  <si>
    <t>Klappenchirurgie minimalinvasiv</t>
  </si>
  <si>
    <t>Klappenchirurgie kathetergest. mit HLM</t>
  </si>
  <si>
    <t>Klappenchirurgie kathetergest. ohne HLM</t>
  </si>
  <si>
    <t>ACB ohne HLM, isoliert, mediane Sternotomie</t>
  </si>
  <si>
    <t>Fragebogen zur Jahresstatistik</t>
  </si>
  <si>
    <t>Revision</t>
  </si>
  <si>
    <t>70.2</t>
  </si>
  <si>
    <t>Isolierte Sondenimplantation, offen chirurgisch</t>
  </si>
  <si>
    <t>Isolierte Sondenimplantation, endovaskulär</t>
  </si>
  <si>
    <t>71.2</t>
  </si>
  <si>
    <t>Kode</t>
  </si>
  <si>
    <t>Name, Vorname</t>
  </si>
  <si>
    <t>QS Nummer</t>
  </si>
  <si>
    <t>OP Datum Uhrzeit</t>
  </si>
  <si>
    <t>Geschlecht</t>
  </si>
  <si>
    <t>Verstorben</t>
  </si>
  <si>
    <t>OPS Kodes</t>
  </si>
  <si>
    <t>Alter in Jahren</t>
  </si>
  <si>
    <t>Alter in Tagen</t>
  </si>
  <si>
    <t>HLM</t>
  </si>
  <si>
    <t>ExportItem2</t>
  </si>
  <si>
    <t>ExportItem3</t>
  </si>
  <si>
    <t>ExportItem4</t>
  </si>
  <si>
    <t>ExportItem5</t>
  </si>
  <si>
    <t>OP Gruppe</t>
  </si>
  <si>
    <t>Hamburgschlüssel</t>
  </si>
  <si>
    <t>PLZ</t>
  </si>
  <si>
    <t>Thorax</t>
  </si>
  <si>
    <t>Gefäß</t>
  </si>
  <si>
    <t>ExportItem</t>
  </si>
  <si>
    <t>Stand v. 12.01.2025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</si>
</sst>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7" x14ac:knownFonts="1">
    <font>
      <sz val="11"/>
      <name val="Arial"/>
    </font>
    <font>
      <sz val="11"/>
      <name val="Arial"/>
    </font>
    <font>
      <sz val="10"/>
      <name val="Arial"/>
    </font>
    <font>
      <sz val="10"/>
      <color indexed="8"/>
      <name val="MS Sans Serif"/>
    </font>
    <font>
      <u/>
      <sz val="10"/>
      <color indexed="12"/>
      <name val="Arial"/>
    </font>
    <font>
      <sz val="9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0"/>
      <name val="Arial"/>
    </font>
    <font>
      <b/>
      <sz val="10"/>
      <name val="Wingdings"/>
      <charset val="2"/>
    </font>
    <font>
      <sz val="10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sz val="10"/>
      <name val="Wingdings"/>
      <charset val="2"/>
    </font>
    <font>
      <b/>
      <sz val="8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0"/>
      <color indexed="10"/>
      <name val="Arial"/>
      <family val="2"/>
    </font>
    <font>
      <sz val="11"/>
      <color indexed="10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sz val="11"/>
      <name val="Wingdings"/>
      <charset val="2"/>
    </font>
    <font>
      <sz val="7"/>
      <name val="Arial"/>
      <family val="2"/>
    </font>
    <font>
      <sz val="8"/>
      <name val="Arial"/>
    </font>
    <font>
      <sz val="8"/>
      <name val="Wingdings"/>
      <charset val="2"/>
    </font>
    <font>
      <i/>
      <sz val="8"/>
      <name val="Arial"/>
      <family val="2"/>
    </font>
    <font>
      <sz val="10"/>
      <color indexed="8"/>
      <name val="Arial"/>
      <family val="2"/>
    </font>
    <font>
      <b/>
      <sz val="10"/>
      <color indexed="8"/>
      <name val="Wingdings"/>
      <charset val="2"/>
    </font>
    <font>
      <b/>
      <sz val="10"/>
      <color indexed="8"/>
      <name val="Arial"/>
      <family val="2"/>
    </font>
    <font>
      <b/>
      <i/>
      <sz val="10"/>
      <name val="Arial"/>
      <family val="2"/>
    </font>
    <font>
      <b/>
      <i/>
      <sz val="8"/>
      <name val="Arial"/>
      <family val="2"/>
    </font>
    <font>
      <sz val="12"/>
      <color indexed="10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sz val="13"/>
      <name val="Arial"/>
      <family val="2"/>
    </font>
    <font>
      <sz val="10"/>
      <color indexed="22"/>
      <name val="Arial"/>
      <family val="2"/>
    </font>
    <font>
      <sz val="12"/>
      <name val="Arial"/>
    </font>
    <font>
      <sz val="11"/>
      <name val="Arial"/>
    </font>
    <font>
      <b/>
      <sz val="11"/>
      <color indexed="10"/>
      <name val="Arial"/>
    </font>
    <font>
      <sz val="18"/>
      <name val="Arial"/>
    </font>
    <font>
      <b/>
      <i/>
      <sz val="11"/>
      <name val="Arial"/>
      <family val="2"/>
    </font>
    <font>
      <sz val="9"/>
      <name val="Arial"/>
    </font>
    <font>
      <sz val="10"/>
      <color indexed="22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indexed="10"/>
      <name val="Calibri"/>
      <family val="2"/>
      <scheme val="minor"/>
    </font>
    <font>
      <b/>
      <i/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22"/>
        <bgColor indexed="8"/>
      </patternFill>
    </fill>
    <fill>
      <patternFill patternType="solid">
        <fgColor indexed="36"/>
        <bgColor indexed="64"/>
      </patternFill>
    </fill>
    <fill>
      <patternFill patternType="solid">
        <fgColor theme="0"/>
        <bgColor indexed="64"/>
      </patternFill>
    </fill>
  </fills>
  <borders count="15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hair">
        <color indexed="23"/>
      </top>
      <bottom style="hair">
        <color indexed="23"/>
      </bottom>
      <diagonal/>
    </border>
    <border>
      <left style="thin">
        <color indexed="64"/>
      </left>
      <right style="thin">
        <color indexed="64"/>
      </right>
      <top style="hair">
        <color indexed="23"/>
      </top>
      <bottom style="hair">
        <color indexed="23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23"/>
      </bottom>
      <diagonal/>
    </border>
    <border>
      <left/>
      <right style="thin">
        <color indexed="64"/>
      </right>
      <top style="hair">
        <color indexed="64"/>
      </top>
      <bottom style="hair">
        <color indexed="23"/>
      </bottom>
      <diagonal/>
    </border>
    <border>
      <left/>
      <right style="thin">
        <color indexed="64"/>
      </right>
      <top style="hair">
        <color indexed="23"/>
      </top>
      <bottom style="hair">
        <color indexed="23"/>
      </bottom>
      <diagonal/>
    </border>
    <border>
      <left style="thin">
        <color indexed="64"/>
      </left>
      <right/>
      <top style="hair">
        <color indexed="23"/>
      </top>
      <bottom/>
      <diagonal/>
    </border>
    <border>
      <left style="thin">
        <color indexed="64"/>
      </left>
      <right/>
      <top style="hair">
        <color indexed="23"/>
      </top>
      <bottom style="thin">
        <color indexed="64"/>
      </bottom>
      <diagonal/>
    </border>
    <border>
      <left/>
      <right style="thick">
        <color indexed="17"/>
      </right>
      <top style="hair">
        <color indexed="23"/>
      </top>
      <bottom style="hair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23"/>
      </bottom>
      <diagonal/>
    </border>
    <border>
      <left style="thin">
        <color indexed="64"/>
      </left>
      <right style="thin">
        <color indexed="64"/>
      </right>
      <top style="hair">
        <color indexed="23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7"/>
      </left>
      <right/>
      <top style="thick">
        <color indexed="17"/>
      </top>
      <bottom style="thick">
        <color indexed="17"/>
      </bottom>
      <diagonal/>
    </border>
    <border>
      <left style="thick">
        <color indexed="17"/>
      </left>
      <right style="thick">
        <color indexed="17"/>
      </right>
      <top style="thick">
        <color indexed="17"/>
      </top>
      <bottom style="thin">
        <color indexed="64"/>
      </bottom>
      <diagonal/>
    </border>
    <border>
      <left style="thick">
        <color indexed="17"/>
      </left>
      <right style="thick">
        <color indexed="17"/>
      </right>
      <top/>
      <bottom style="thin">
        <color indexed="64"/>
      </bottom>
      <diagonal/>
    </border>
    <border>
      <left style="thick">
        <color indexed="17"/>
      </left>
      <right style="thick">
        <color indexed="17"/>
      </right>
      <top/>
      <bottom/>
      <diagonal/>
    </border>
    <border>
      <left style="thick">
        <color indexed="17"/>
      </left>
      <right style="thick">
        <color indexed="17"/>
      </right>
      <top style="thin">
        <color indexed="64"/>
      </top>
      <bottom style="thin">
        <color indexed="64"/>
      </bottom>
      <diagonal/>
    </border>
    <border>
      <left style="thick">
        <color indexed="17"/>
      </left>
      <right style="thick">
        <color indexed="17"/>
      </right>
      <top style="thin">
        <color indexed="64"/>
      </top>
      <bottom/>
      <diagonal/>
    </border>
    <border>
      <left style="thick">
        <color indexed="17"/>
      </left>
      <right style="thick">
        <color indexed="17"/>
      </right>
      <top/>
      <bottom style="thick">
        <color indexed="17"/>
      </bottom>
      <diagonal/>
    </border>
    <border>
      <left style="thick">
        <color indexed="17"/>
      </left>
      <right style="thick">
        <color indexed="17"/>
      </right>
      <top style="thin">
        <color indexed="64"/>
      </top>
      <bottom style="thick">
        <color indexed="17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hair">
        <color indexed="23"/>
      </right>
      <top style="thin">
        <color indexed="64"/>
      </top>
      <bottom style="hair">
        <color indexed="23"/>
      </bottom>
      <diagonal/>
    </border>
    <border>
      <left style="hair">
        <color indexed="23"/>
      </left>
      <right/>
      <top style="thin">
        <color indexed="64"/>
      </top>
      <bottom style="hair">
        <color indexed="23"/>
      </bottom>
      <diagonal/>
    </border>
    <border>
      <left style="thin">
        <color indexed="64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 style="hair">
        <color indexed="23"/>
      </bottom>
      <diagonal/>
    </border>
    <border>
      <left style="thin">
        <color indexed="64"/>
      </left>
      <right style="hair">
        <color indexed="23"/>
      </right>
      <top style="hair">
        <color indexed="23"/>
      </top>
      <bottom style="thin">
        <color indexed="64"/>
      </bottom>
      <diagonal/>
    </border>
    <border>
      <left style="hair">
        <color indexed="23"/>
      </left>
      <right/>
      <top style="hair">
        <color indexed="23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23"/>
      </bottom>
      <diagonal/>
    </border>
    <border>
      <left/>
      <right style="thin">
        <color indexed="64"/>
      </right>
      <top style="hair">
        <color indexed="2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23"/>
      </bottom>
      <diagonal/>
    </border>
    <border>
      <left/>
      <right style="hair">
        <color indexed="64"/>
      </right>
      <top style="hair">
        <color indexed="64"/>
      </top>
      <bottom style="hair">
        <color indexed="23"/>
      </bottom>
      <diagonal/>
    </border>
    <border>
      <left/>
      <right/>
      <top style="hair">
        <color indexed="23"/>
      </top>
      <bottom style="thin">
        <color indexed="64"/>
      </bottom>
      <diagonal/>
    </border>
    <border>
      <left/>
      <right style="hair">
        <color indexed="64"/>
      </right>
      <top style="hair">
        <color indexed="23"/>
      </top>
      <bottom style="thin">
        <color indexed="64"/>
      </bottom>
      <diagonal/>
    </border>
    <border>
      <left/>
      <right style="thick">
        <color indexed="17"/>
      </right>
      <top style="thick">
        <color indexed="17"/>
      </top>
      <bottom style="thick">
        <color indexed="17"/>
      </bottom>
      <diagonal/>
    </border>
    <border>
      <left style="hair">
        <color indexed="64"/>
      </left>
      <right/>
      <top style="hair">
        <color indexed="64"/>
      </top>
      <bottom style="hair">
        <color indexed="23"/>
      </bottom>
      <diagonal/>
    </border>
    <border>
      <left style="hair">
        <color indexed="64"/>
      </left>
      <right/>
      <top style="hair">
        <color indexed="23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23"/>
      </bottom>
      <diagonal/>
    </border>
    <border>
      <left style="hair">
        <color indexed="64"/>
      </left>
      <right style="thin">
        <color indexed="64"/>
      </right>
      <top style="hair">
        <color indexed="23"/>
      </top>
      <bottom style="thin">
        <color indexed="64"/>
      </bottom>
      <diagonal/>
    </border>
    <border>
      <left style="thick">
        <color indexed="17"/>
      </left>
      <right style="thick">
        <color indexed="17"/>
      </right>
      <top style="thick">
        <color indexed="17"/>
      </top>
      <bottom style="thick">
        <color indexed="17"/>
      </bottom>
      <diagonal/>
    </border>
    <border>
      <left style="hair">
        <color indexed="23"/>
      </left>
      <right style="hair">
        <color indexed="23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ck">
        <color indexed="17"/>
      </left>
      <right style="thick">
        <color indexed="17"/>
      </right>
      <top style="thick">
        <color indexed="17"/>
      </top>
      <bottom style="hair">
        <color indexed="23"/>
      </bottom>
      <diagonal/>
    </border>
    <border>
      <left style="thick">
        <color indexed="17"/>
      </left>
      <right style="thick">
        <color indexed="17"/>
      </right>
      <top style="hair">
        <color indexed="23"/>
      </top>
      <bottom style="hair">
        <color indexed="23"/>
      </bottom>
      <diagonal/>
    </border>
    <border>
      <left style="thick">
        <color indexed="17"/>
      </left>
      <right style="thick">
        <color indexed="17"/>
      </right>
      <top style="hair">
        <color indexed="23"/>
      </top>
      <bottom style="thick">
        <color indexed="17"/>
      </bottom>
      <diagonal/>
    </border>
    <border>
      <left/>
      <right/>
      <top style="thin">
        <color indexed="64"/>
      </top>
      <bottom style="hair">
        <color indexed="23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thick">
        <color indexed="17"/>
      </left>
      <right style="thin">
        <color indexed="64"/>
      </right>
      <top style="hair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2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23"/>
      </bottom>
      <diagonal/>
    </border>
    <border>
      <left style="thin">
        <color indexed="64"/>
      </left>
      <right style="thin">
        <color indexed="64"/>
      </right>
      <top style="hair">
        <color indexed="23"/>
      </top>
      <bottom style="thin">
        <color indexed="23"/>
      </bottom>
      <diagonal/>
    </border>
    <border>
      <left style="thin">
        <color indexed="64"/>
      </left>
      <right/>
      <top style="thin">
        <color indexed="64"/>
      </top>
      <bottom style="hair">
        <color indexed="23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9" fillId="0" borderId="0"/>
    <xf numFmtId="0" fontId="2" fillId="0" borderId="0"/>
    <xf numFmtId="0" fontId="3" fillId="0" borderId="0"/>
    <xf numFmtId="0" fontId="3" fillId="0" borderId="0"/>
    <xf numFmtId="0" fontId="19" fillId="0" borderId="0"/>
    <xf numFmtId="0" fontId="2" fillId="0" borderId="0"/>
  </cellStyleXfs>
  <cellXfs count="1180">
    <xf numFmtId="0" fontId="0" fillId="0" borderId="0" xfId="0"/>
    <xf numFmtId="0" fontId="2" fillId="2" borderId="0" xfId="9" applyFill="1"/>
    <xf numFmtId="0" fontId="1" fillId="2" borderId="0" xfId="7" applyFill="1" applyAlignment="1">
      <alignment horizontal="center"/>
    </xf>
    <xf numFmtId="49" fontId="1" fillId="2" borderId="0" xfId="7" applyNumberFormat="1" applyFill="1"/>
    <xf numFmtId="0" fontId="1" fillId="2" borderId="0" xfId="7" applyFill="1"/>
    <xf numFmtId="0" fontId="1" fillId="2" borderId="0" xfId="7" applyFill="1" applyAlignment="1">
      <alignment horizontal="left"/>
    </xf>
    <xf numFmtId="0" fontId="6" fillId="2" borderId="0" xfId="6" applyFont="1" applyFill="1"/>
    <xf numFmtId="0" fontId="1" fillId="2" borderId="0" xfId="6" applyFill="1"/>
    <xf numFmtId="49" fontId="6" fillId="2" borderId="0" xfId="7" applyNumberFormat="1" applyFont="1" applyFill="1" applyAlignment="1">
      <alignment horizontal="left"/>
    </xf>
    <xf numFmtId="0" fontId="6" fillId="2" borderId="0" xfId="9" applyFont="1" applyFill="1"/>
    <xf numFmtId="0" fontId="21" fillId="2" borderId="0" xfId="0" applyFont="1" applyFill="1" applyAlignment="1">
      <alignment horizontal="center"/>
    </xf>
    <xf numFmtId="49" fontId="10" fillId="2" borderId="0" xfId="0" applyNumberFormat="1" applyFont="1" applyFill="1"/>
    <xf numFmtId="0" fontId="23" fillId="2" borderId="0" xfId="0" applyFont="1" applyFill="1"/>
    <xf numFmtId="0" fontId="10" fillId="2" borderId="0" xfId="0" applyFont="1" applyFill="1"/>
    <xf numFmtId="0" fontId="10" fillId="2" borderId="0" xfId="0" applyFont="1" applyFill="1" applyAlignment="1">
      <alignment horizontal="center" vertical="top" textRotation="90"/>
    </xf>
    <xf numFmtId="0" fontId="0" fillId="2" borderId="0" xfId="0" applyFill="1" applyAlignment="1">
      <alignment horizontal="center" vertical="top" textRotation="90"/>
    </xf>
    <xf numFmtId="0" fontId="0" fillId="2" borderId="1" xfId="0" applyFill="1" applyBorder="1" applyAlignment="1">
      <alignment horizontal="center" vertical="top" textRotation="90"/>
    </xf>
    <xf numFmtId="0" fontId="10" fillId="2" borderId="2" xfId="0" applyFont="1" applyFill="1" applyBorder="1"/>
    <xf numFmtId="49" fontId="1" fillId="2" borderId="0" xfId="7" applyNumberFormat="1" applyFill="1" applyAlignment="1">
      <alignment horizontal="center"/>
    </xf>
    <xf numFmtId="0" fontId="11" fillId="2" borderId="0" xfId="0" applyFont="1" applyFill="1" applyAlignment="1">
      <alignment horizontal="right"/>
    </xf>
    <xf numFmtId="1" fontId="23" fillId="2" borderId="0" xfId="0" applyNumberFormat="1" applyFont="1" applyFill="1"/>
    <xf numFmtId="1" fontId="7" fillId="2" borderId="0" xfId="7" applyNumberFormat="1" applyFont="1" applyFill="1" applyAlignment="1">
      <alignment horizontal="center"/>
    </xf>
    <xf numFmtId="0" fontId="7" fillId="2" borderId="0" xfId="0" applyFont="1" applyFill="1"/>
    <xf numFmtId="0" fontId="6" fillId="2" borderId="3" xfId="0" applyFont="1" applyFill="1" applyBorder="1"/>
    <xf numFmtId="0" fontId="21" fillId="2" borderId="4" xfId="0" applyFont="1" applyFill="1" applyBorder="1" applyAlignment="1">
      <alignment horizontal="center"/>
    </xf>
    <xf numFmtId="0" fontId="21" fillId="2" borderId="5" xfId="0" applyFont="1" applyFill="1" applyBorder="1" applyAlignment="1">
      <alignment horizontal="center"/>
    </xf>
    <xf numFmtId="0" fontId="21" fillId="2" borderId="6" xfId="0" applyFont="1" applyFill="1" applyBorder="1" applyAlignment="1">
      <alignment horizontal="center"/>
    </xf>
    <xf numFmtId="0" fontId="21" fillId="2" borderId="7" xfId="0" applyFont="1" applyFill="1" applyBorder="1" applyAlignment="1">
      <alignment horizontal="center"/>
    </xf>
    <xf numFmtId="0" fontId="6" fillId="2" borderId="8" xfId="0" applyFont="1" applyFill="1" applyBorder="1"/>
    <xf numFmtId="0" fontId="19" fillId="2" borderId="8" xfId="0" applyFont="1" applyFill="1" applyBorder="1" applyAlignment="1">
      <alignment horizontal="right"/>
    </xf>
    <xf numFmtId="0" fontId="11" fillId="2" borderId="0" xfId="6" applyFont="1" applyFill="1" applyAlignment="1">
      <alignment horizontal="right"/>
    </xf>
    <xf numFmtId="49" fontId="2" fillId="2" borderId="0" xfId="9" applyNumberFormat="1" applyFill="1" applyAlignment="1">
      <alignment horizontal="center"/>
    </xf>
    <xf numFmtId="0" fontId="9" fillId="2" borderId="0" xfId="9" applyFont="1" applyFill="1" applyAlignment="1">
      <alignment horizontal="center"/>
    </xf>
    <xf numFmtId="1" fontId="10" fillId="2" borderId="0" xfId="7" applyNumberFormat="1" applyFont="1" applyFill="1" applyAlignment="1">
      <alignment horizontal="center"/>
    </xf>
    <xf numFmtId="0" fontId="6" fillId="2" borderId="9" xfId="7" applyFont="1" applyFill="1" applyBorder="1" applyAlignment="1">
      <alignment horizontal="left"/>
    </xf>
    <xf numFmtId="0" fontId="9" fillId="2" borderId="10" xfId="9" applyFont="1" applyFill="1" applyBorder="1" applyAlignment="1">
      <alignment horizontal="center"/>
    </xf>
    <xf numFmtId="0" fontId="8" fillId="2" borderId="11" xfId="7" applyFont="1" applyFill="1" applyBorder="1" applyAlignment="1">
      <alignment horizontal="center"/>
    </xf>
    <xf numFmtId="49" fontId="8" fillId="2" borderId="8" xfId="7" applyNumberFormat="1" applyFont="1" applyFill="1" applyBorder="1" applyAlignment="1">
      <alignment horizontal="center"/>
    </xf>
    <xf numFmtId="49" fontId="11" fillId="2" borderId="12" xfId="7" applyNumberFormat="1" applyFont="1" applyFill="1" applyBorder="1" applyAlignment="1">
      <alignment horizontal="right"/>
    </xf>
    <xf numFmtId="0" fontId="10" fillId="2" borderId="3" xfId="7" applyFont="1" applyFill="1" applyBorder="1" applyAlignment="1">
      <alignment horizontal="left"/>
    </xf>
    <xf numFmtId="0" fontId="10" fillId="2" borderId="8" xfId="7" applyFont="1" applyFill="1" applyBorder="1" applyAlignment="1">
      <alignment horizontal="left"/>
    </xf>
    <xf numFmtId="0" fontId="10" fillId="2" borderId="13" xfId="7" applyFont="1" applyFill="1" applyBorder="1" applyAlignment="1">
      <alignment horizontal="left"/>
    </xf>
    <xf numFmtId="0" fontId="8" fillId="2" borderId="8" xfId="7" applyFont="1" applyFill="1" applyBorder="1" applyAlignment="1">
      <alignment horizontal="left"/>
    </xf>
    <xf numFmtId="0" fontId="9" fillId="2" borderId="14" xfId="9" applyFont="1" applyFill="1" applyBorder="1" applyAlignment="1">
      <alignment horizontal="center"/>
    </xf>
    <xf numFmtId="49" fontId="11" fillId="2" borderId="15" xfId="7" applyNumberFormat="1" applyFont="1" applyFill="1" applyBorder="1" applyAlignment="1">
      <alignment horizontal="right"/>
    </xf>
    <xf numFmtId="49" fontId="11" fillId="2" borderId="16" xfId="7" applyNumberFormat="1" applyFont="1" applyFill="1" applyBorder="1" applyAlignment="1">
      <alignment horizontal="right"/>
    </xf>
    <xf numFmtId="0" fontId="8" fillId="2" borderId="0" xfId="7" applyFont="1" applyFill="1" applyAlignment="1">
      <alignment horizontal="center"/>
    </xf>
    <xf numFmtId="1" fontId="11" fillId="2" borderId="17" xfId="7" applyNumberFormat="1" applyFont="1" applyFill="1" applyBorder="1" applyAlignment="1">
      <alignment horizontal="right"/>
    </xf>
    <xf numFmtId="2" fontId="11" fillId="2" borderId="18" xfId="7" applyNumberFormat="1" applyFont="1" applyFill="1" applyBorder="1" applyAlignment="1">
      <alignment horizontal="right"/>
    </xf>
    <xf numFmtId="2" fontId="11" fillId="2" borderId="19" xfId="7" applyNumberFormat="1" applyFont="1" applyFill="1" applyBorder="1" applyAlignment="1">
      <alignment horizontal="right"/>
    </xf>
    <xf numFmtId="2" fontId="11" fillId="2" borderId="17" xfId="7" applyNumberFormat="1" applyFont="1" applyFill="1" applyBorder="1" applyAlignment="1">
      <alignment horizontal="right"/>
    </xf>
    <xf numFmtId="2" fontId="11" fillId="2" borderId="2" xfId="7" applyNumberFormat="1" applyFont="1" applyFill="1" applyBorder="1" applyAlignment="1">
      <alignment horizontal="right"/>
    </xf>
    <xf numFmtId="0" fontId="2" fillId="2" borderId="5" xfId="9" applyFill="1" applyBorder="1"/>
    <xf numFmtId="0" fontId="10" fillId="2" borderId="20" xfId="9" applyFont="1" applyFill="1" applyBorder="1"/>
    <xf numFmtId="0" fontId="10" fillId="2" borderId="21" xfId="7" applyFont="1" applyFill="1" applyBorder="1"/>
    <xf numFmtId="0" fontId="10" fillId="2" borderId="22" xfId="7" applyFont="1" applyFill="1" applyBorder="1"/>
    <xf numFmtId="0" fontId="10" fillId="2" borderId="0" xfId="4" applyFont="1" applyFill="1"/>
    <xf numFmtId="0" fontId="7" fillId="2" borderId="0" xfId="4" applyFont="1" applyFill="1" applyAlignment="1">
      <alignment horizontal="center"/>
    </xf>
    <xf numFmtId="1" fontId="10" fillId="2" borderId="0" xfId="4" applyNumberFormat="1" applyFont="1" applyFill="1" applyAlignment="1">
      <alignment horizontal="center"/>
    </xf>
    <xf numFmtId="0" fontId="12" fillId="2" borderId="0" xfId="4" applyFont="1" applyFill="1"/>
    <xf numFmtId="0" fontId="10" fillId="2" borderId="0" xfId="0" applyFont="1" applyFill="1" applyAlignment="1">
      <alignment horizontal="right"/>
    </xf>
    <xf numFmtId="0" fontId="7" fillId="2" borderId="0" xfId="4" applyFont="1" applyFill="1" applyAlignment="1">
      <alignment horizontal="right"/>
    </xf>
    <xf numFmtId="1" fontId="10" fillId="2" borderId="0" xfId="4" applyNumberFormat="1" applyFont="1" applyFill="1" applyAlignment="1">
      <alignment horizontal="right"/>
    </xf>
    <xf numFmtId="1" fontId="7" fillId="2" borderId="0" xfId="4" applyNumberFormat="1" applyFont="1" applyFill="1" applyAlignment="1">
      <alignment horizontal="right"/>
    </xf>
    <xf numFmtId="0" fontId="12" fillId="2" borderId="0" xfId="4" applyFont="1" applyFill="1" applyAlignment="1">
      <alignment horizontal="right"/>
    </xf>
    <xf numFmtId="0" fontId="10" fillId="2" borderId="1" xfId="4" applyFont="1" applyFill="1" applyBorder="1"/>
    <xf numFmtId="1" fontId="10" fillId="2" borderId="1" xfId="4" applyNumberFormat="1" applyFont="1" applyFill="1" applyBorder="1" applyAlignment="1">
      <alignment horizontal="right"/>
    </xf>
    <xf numFmtId="0" fontId="12" fillId="2" borderId="7" xfId="4" applyFont="1" applyFill="1" applyBorder="1" applyAlignment="1">
      <alignment horizontal="right"/>
    </xf>
    <xf numFmtId="0" fontId="10" fillId="2" borderId="2" xfId="4" applyFont="1" applyFill="1" applyBorder="1"/>
    <xf numFmtId="0" fontId="2" fillId="2" borderId="4" xfId="9" applyFill="1" applyBorder="1"/>
    <xf numFmtId="0" fontId="31" fillId="2" borderId="0" xfId="4" applyFont="1" applyFill="1"/>
    <xf numFmtId="0" fontId="10" fillId="2" borderId="2" xfId="0" applyFont="1" applyFill="1" applyBorder="1" applyAlignment="1">
      <alignment horizontal="right"/>
    </xf>
    <xf numFmtId="0" fontId="10" fillId="2" borderId="0" xfId="0" applyFont="1" applyFill="1" applyAlignment="1">
      <alignment wrapText="1"/>
    </xf>
    <xf numFmtId="0" fontId="7" fillId="2" borderId="23" xfId="0" applyFont="1" applyFill="1" applyBorder="1"/>
    <xf numFmtId="0" fontId="7" fillId="2" borderId="24" xfId="0" applyFont="1" applyFill="1" applyBorder="1" applyAlignment="1">
      <alignment horizontal="right"/>
    </xf>
    <xf numFmtId="1" fontId="7" fillId="2" borderId="24" xfId="0" applyNumberFormat="1" applyFont="1" applyFill="1" applyBorder="1" applyAlignment="1">
      <alignment horizontal="right"/>
    </xf>
    <xf numFmtId="0" fontId="10" fillId="2" borderId="24" xfId="0" applyFont="1" applyFill="1" applyBorder="1" applyAlignment="1">
      <alignment horizontal="right"/>
    </xf>
    <xf numFmtId="0" fontId="10" fillId="2" borderId="25" xfId="0" applyFont="1" applyFill="1" applyBorder="1"/>
    <xf numFmtId="0" fontId="7" fillId="2" borderId="25" xfId="4" applyFont="1" applyFill="1" applyBorder="1" applyAlignment="1">
      <alignment horizontal="right"/>
    </xf>
    <xf numFmtId="0" fontId="10" fillId="2" borderId="26" xfId="4" applyFont="1" applyFill="1" applyBorder="1"/>
    <xf numFmtId="1" fontId="10" fillId="2" borderId="27" xfId="4" applyNumberFormat="1" applyFont="1" applyFill="1" applyBorder="1" applyAlignment="1">
      <alignment horizontal="right"/>
    </xf>
    <xf numFmtId="0" fontId="10" fillId="2" borderId="28" xfId="4" applyFont="1" applyFill="1" applyBorder="1"/>
    <xf numFmtId="1" fontId="10" fillId="2" borderId="29" xfId="4" applyNumberFormat="1" applyFont="1" applyFill="1" applyBorder="1" applyAlignment="1">
      <alignment horizontal="right"/>
    </xf>
    <xf numFmtId="0" fontId="10" fillId="2" borderId="30" xfId="4" applyFont="1" applyFill="1" applyBorder="1"/>
    <xf numFmtId="0" fontId="10" fillId="2" borderId="31" xfId="4" applyFont="1" applyFill="1" applyBorder="1"/>
    <xf numFmtId="0" fontId="12" fillId="2" borderId="32" xfId="4" applyFont="1" applyFill="1" applyBorder="1"/>
    <xf numFmtId="0" fontId="7" fillId="2" borderId="24" xfId="4" applyFont="1" applyFill="1" applyBorder="1" applyAlignment="1">
      <alignment horizontal="right"/>
    </xf>
    <xf numFmtId="0" fontId="7" fillId="2" borderId="25" xfId="4" applyFont="1" applyFill="1" applyBorder="1" applyAlignment="1">
      <alignment horizontal="center"/>
    </xf>
    <xf numFmtId="1" fontId="10" fillId="2" borderId="27" xfId="4" applyNumberFormat="1" applyFont="1" applyFill="1" applyBorder="1" applyAlignment="1">
      <alignment horizontal="center"/>
    </xf>
    <xf numFmtId="1" fontId="10" fillId="2" borderId="29" xfId="4" applyNumberFormat="1" applyFont="1" applyFill="1" applyBorder="1" applyAlignment="1">
      <alignment horizontal="center"/>
    </xf>
    <xf numFmtId="0" fontId="4" fillId="2" borderId="0" xfId="1" applyFill="1" applyAlignment="1" applyProtection="1">
      <alignment wrapText="1"/>
    </xf>
    <xf numFmtId="1" fontId="10" fillId="2" borderId="33" xfId="7" applyNumberFormat="1" applyFont="1" applyFill="1" applyBorder="1" applyAlignment="1" applyProtection="1">
      <alignment horizontal="center"/>
      <protection locked="0"/>
    </xf>
    <xf numFmtId="1" fontId="10" fillId="2" borderId="34" xfId="7" applyNumberFormat="1" applyFont="1" applyFill="1" applyBorder="1" applyAlignment="1" applyProtection="1">
      <alignment horizontal="center"/>
      <protection locked="0"/>
    </xf>
    <xf numFmtId="1" fontId="10" fillId="2" borderId="35" xfId="7" applyNumberFormat="1" applyFont="1" applyFill="1" applyBorder="1" applyAlignment="1" applyProtection="1">
      <alignment horizontal="center"/>
      <protection locked="0"/>
    </xf>
    <xf numFmtId="0" fontId="7" fillId="2" borderId="3" xfId="7" applyFont="1" applyFill="1" applyBorder="1" applyAlignment="1">
      <alignment horizontal="left"/>
    </xf>
    <xf numFmtId="1" fontId="10" fillId="2" borderId="36" xfId="7" applyNumberFormat="1" applyFont="1" applyFill="1" applyBorder="1" applyAlignment="1" applyProtection="1">
      <alignment horizontal="center"/>
      <protection locked="0"/>
    </xf>
    <xf numFmtId="1" fontId="10" fillId="2" borderId="37" xfId="7" applyNumberFormat="1" applyFont="1" applyFill="1" applyBorder="1" applyAlignment="1" applyProtection="1">
      <alignment horizontal="center"/>
      <protection locked="0"/>
    </xf>
    <xf numFmtId="1" fontId="10" fillId="2" borderId="38" xfId="7" applyNumberFormat="1" applyFont="1" applyFill="1" applyBorder="1" applyAlignment="1" applyProtection="1">
      <alignment horizontal="center"/>
      <protection locked="0"/>
    </xf>
    <xf numFmtId="0" fontId="2" fillId="2" borderId="0" xfId="7" applyFont="1" applyFill="1"/>
    <xf numFmtId="1" fontId="26" fillId="0" borderId="39" xfId="10" applyNumberFormat="1" applyFont="1" applyBorder="1" applyAlignment="1" applyProtection="1">
      <alignment horizontal="center" wrapText="1"/>
      <protection locked="0"/>
    </xf>
    <xf numFmtId="1" fontId="26" fillId="0" borderId="40" xfId="10" applyNumberFormat="1" applyFont="1" applyBorder="1" applyAlignment="1" applyProtection="1">
      <alignment horizontal="center" wrapText="1"/>
      <protection locked="0"/>
    </xf>
    <xf numFmtId="1" fontId="10" fillId="0" borderId="41" xfId="7" applyNumberFormat="1" applyFont="1" applyBorder="1" applyAlignment="1" applyProtection="1">
      <alignment horizontal="center"/>
      <protection locked="0"/>
    </xf>
    <xf numFmtId="1" fontId="26" fillId="0" borderId="37" xfId="10" applyNumberFormat="1" applyFont="1" applyBorder="1" applyAlignment="1" applyProtection="1">
      <alignment horizontal="center" wrapText="1"/>
      <protection locked="0"/>
    </xf>
    <xf numFmtId="1" fontId="10" fillId="0" borderId="33" xfId="7" applyNumberFormat="1" applyFont="1" applyBorder="1" applyAlignment="1" applyProtection="1">
      <alignment horizontal="center"/>
      <protection locked="0"/>
    </xf>
    <xf numFmtId="1" fontId="26" fillId="0" borderId="42" xfId="10" applyNumberFormat="1" applyFont="1" applyBorder="1" applyAlignment="1" applyProtection="1">
      <alignment horizontal="center" wrapText="1"/>
      <protection locked="0"/>
    </xf>
    <xf numFmtId="0" fontId="7" fillId="2" borderId="43" xfId="0" applyFont="1" applyFill="1" applyBorder="1"/>
    <xf numFmtId="0" fontId="10" fillId="2" borderId="13" xfId="0" applyFont="1" applyFill="1" applyBorder="1"/>
    <xf numFmtId="0" fontId="10" fillId="2" borderId="44" xfId="0" applyFont="1" applyFill="1" applyBorder="1"/>
    <xf numFmtId="0" fontId="13" fillId="2" borderId="45" xfId="9" applyFont="1" applyFill="1" applyBorder="1" applyAlignment="1">
      <alignment horizontal="center"/>
    </xf>
    <xf numFmtId="0" fontId="0" fillId="2" borderId="7" xfId="0" applyFill="1" applyBorder="1" applyAlignment="1">
      <alignment horizontal="center" vertical="top" textRotation="90"/>
    </xf>
    <xf numFmtId="0" fontId="10" fillId="2" borderId="37" xfId="0" applyFont="1" applyFill="1" applyBorder="1"/>
    <xf numFmtId="0" fontId="5" fillId="2" borderId="37" xfId="0" applyFont="1" applyFill="1" applyBorder="1" applyAlignment="1">
      <alignment wrapText="1"/>
    </xf>
    <xf numFmtId="0" fontId="10" fillId="2" borderId="38" xfId="0" applyFont="1" applyFill="1" applyBorder="1"/>
    <xf numFmtId="0" fontId="10" fillId="2" borderId="7" xfId="0" applyFont="1" applyFill="1" applyBorder="1" applyAlignment="1">
      <alignment horizontal="center" vertical="top" textRotation="90"/>
    </xf>
    <xf numFmtId="0" fontId="10" fillId="2" borderId="46" xfId="0" applyFont="1" applyFill="1" applyBorder="1"/>
    <xf numFmtId="0" fontId="10" fillId="2" borderId="7" xfId="0" applyFont="1" applyFill="1" applyBorder="1"/>
    <xf numFmtId="0" fontId="10" fillId="2" borderId="47" xfId="0" applyFont="1" applyFill="1" applyBorder="1"/>
    <xf numFmtId="0" fontId="5" fillId="2" borderId="36" xfId="0" applyFont="1" applyFill="1" applyBorder="1" applyAlignment="1">
      <alignment wrapText="1"/>
    </xf>
    <xf numFmtId="0" fontId="22" fillId="2" borderId="48" xfId="0" applyFont="1" applyFill="1" applyBorder="1"/>
    <xf numFmtId="0" fontId="22" fillId="2" borderId="49" xfId="0" applyFont="1" applyFill="1" applyBorder="1"/>
    <xf numFmtId="0" fontId="22" fillId="2" borderId="50" xfId="0" applyFont="1" applyFill="1" applyBorder="1"/>
    <xf numFmtId="0" fontId="13" fillId="2" borderId="51" xfId="9" applyFont="1" applyFill="1" applyBorder="1" applyAlignment="1">
      <alignment horizontal="center"/>
    </xf>
    <xf numFmtId="0" fontId="23" fillId="2" borderId="52" xfId="0" applyFont="1" applyFill="1" applyBorder="1"/>
    <xf numFmtId="0" fontId="25" fillId="2" borderId="53" xfId="0" applyFont="1" applyFill="1" applyBorder="1" applyAlignment="1">
      <alignment horizontal="center"/>
    </xf>
    <xf numFmtId="0" fontId="10" fillId="2" borderId="42" xfId="0" applyFont="1" applyFill="1" applyBorder="1"/>
    <xf numFmtId="0" fontId="22" fillId="2" borderId="54" xfId="0" applyFont="1" applyFill="1" applyBorder="1"/>
    <xf numFmtId="0" fontId="5" fillId="2" borderId="38" xfId="0" applyFont="1" applyFill="1" applyBorder="1" applyAlignment="1">
      <alignment wrapText="1"/>
    </xf>
    <xf numFmtId="0" fontId="22" fillId="2" borderId="17" xfId="0" applyFont="1" applyFill="1" applyBorder="1"/>
    <xf numFmtId="0" fontId="22" fillId="2" borderId="18" xfId="0" applyFont="1" applyFill="1" applyBorder="1"/>
    <xf numFmtId="0" fontId="22" fillId="2" borderId="19" xfId="0" applyFont="1" applyFill="1" applyBorder="1"/>
    <xf numFmtId="0" fontId="22" fillId="2" borderId="55" xfId="0" applyFont="1" applyFill="1" applyBorder="1"/>
    <xf numFmtId="1" fontId="11" fillId="3" borderId="56" xfId="0" applyNumberFormat="1" applyFont="1" applyFill="1" applyBorder="1" applyAlignment="1">
      <alignment horizontal="right"/>
    </xf>
    <xf numFmtId="1" fontId="11" fillId="3" borderId="57" xfId="0" applyNumberFormat="1" applyFont="1" applyFill="1" applyBorder="1" applyAlignment="1">
      <alignment horizontal="right"/>
    </xf>
    <xf numFmtId="0" fontId="10" fillId="3" borderId="14" xfId="0" applyFont="1" applyFill="1" applyBorder="1"/>
    <xf numFmtId="1" fontId="11" fillId="3" borderId="0" xfId="0" applyNumberFormat="1" applyFont="1" applyFill="1" applyAlignment="1">
      <alignment horizontal="right"/>
    </xf>
    <xf numFmtId="1" fontId="11" fillId="3" borderId="11" xfId="0" applyNumberFormat="1" applyFont="1" applyFill="1" applyBorder="1" applyAlignment="1">
      <alignment horizontal="right"/>
    </xf>
    <xf numFmtId="0" fontId="10" fillId="3" borderId="58" xfId="0" applyFont="1" applyFill="1" applyBorder="1"/>
    <xf numFmtId="0" fontId="22" fillId="3" borderId="14" xfId="0" applyFont="1" applyFill="1" applyBorder="1"/>
    <xf numFmtId="0" fontId="7" fillId="2" borderId="3" xfId="0" applyFont="1" applyFill="1" applyBorder="1"/>
    <xf numFmtId="0" fontId="10" fillId="2" borderId="1" xfId="0" applyFont="1" applyFill="1" applyBorder="1"/>
    <xf numFmtId="0" fontId="13" fillId="2" borderId="59" xfId="9" applyFont="1" applyFill="1" applyBorder="1" applyAlignment="1">
      <alignment horizontal="center"/>
    </xf>
    <xf numFmtId="0" fontId="13" fillId="2" borderId="53" xfId="9" applyFont="1" applyFill="1" applyBorder="1" applyAlignment="1">
      <alignment horizontal="center"/>
    </xf>
    <xf numFmtId="0" fontId="22" fillId="2" borderId="56" xfId="0" applyFont="1" applyFill="1" applyBorder="1"/>
    <xf numFmtId="0" fontId="22" fillId="2" borderId="58" xfId="0" applyFont="1" applyFill="1" applyBorder="1"/>
    <xf numFmtId="1" fontId="11" fillId="2" borderId="60" xfId="0" applyNumberFormat="1" applyFont="1" applyFill="1" applyBorder="1" applyAlignment="1" applyProtection="1">
      <alignment horizontal="right"/>
      <protection locked="0"/>
    </xf>
    <xf numFmtId="0" fontId="10" fillId="2" borderId="1" xfId="0" applyFont="1" applyFill="1" applyBorder="1" applyAlignment="1">
      <alignment horizontal="center" vertical="top" textRotation="90"/>
    </xf>
    <xf numFmtId="0" fontId="5" fillId="2" borderId="57" xfId="0" applyFont="1" applyFill="1" applyBorder="1" applyAlignment="1">
      <alignment wrapText="1"/>
    </xf>
    <xf numFmtId="0" fontId="10" fillId="2" borderId="36" xfId="0" applyFont="1" applyFill="1" applyBorder="1"/>
    <xf numFmtId="0" fontId="10" fillId="3" borderId="46" xfId="0" applyFont="1" applyFill="1" applyBorder="1"/>
    <xf numFmtId="1" fontId="11" fillId="3" borderId="1" xfId="0" applyNumberFormat="1" applyFont="1" applyFill="1" applyBorder="1" applyAlignment="1">
      <alignment horizontal="right"/>
    </xf>
    <xf numFmtId="1" fontId="11" fillId="3" borderId="47" xfId="0" applyNumberFormat="1" applyFont="1" applyFill="1" applyBorder="1" applyAlignment="1">
      <alignment horizontal="right"/>
    </xf>
    <xf numFmtId="0" fontId="10" fillId="3" borderId="51" xfId="0" applyFont="1" applyFill="1" applyBorder="1"/>
    <xf numFmtId="1" fontId="11" fillId="3" borderId="7" xfId="0" applyNumberFormat="1" applyFont="1" applyFill="1" applyBorder="1" applyAlignment="1">
      <alignment horizontal="right"/>
    </xf>
    <xf numFmtId="1" fontId="11" fillId="3" borderId="44" xfId="0" applyNumberFormat="1" applyFont="1" applyFill="1" applyBorder="1" applyAlignment="1">
      <alignment horizontal="right"/>
    </xf>
    <xf numFmtId="0" fontId="10" fillId="3" borderId="50" xfId="0" applyFont="1" applyFill="1" applyBorder="1"/>
    <xf numFmtId="1" fontId="11" fillId="3" borderId="19" xfId="0" applyNumberFormat="1" applyFont="1" applyFill="1" applyBorder="1" applyAlignment="1">
      <alignment horizontal="right"/>
    </xf>
    <xf numFmtId="1" fontId="11" fillId="3" borderId="38" xfId="0" applyNumberFormat="1" applyFont="1" applyFill="1" applyBorder="1" applyAlignment="1">
      <alignment horizontal="right"/>
    </xf>
    <xf numFmtId="1" fontId="11" fillId="2" borderId="36" xfId="0" applyNumberFormat="1" applyFont="1" applyFill="1" applyBorder="1" applyAlignment="1" applyProtection="1">
      <alignment horizontal="right"/>
      <protection locked="0"/>
    </xf>
    <xf numFmtId="49" fontId="22" fillId="2" borderId="48" xfId="0" applyNumberFormat="1" applyFont="1" applyFill="1" applyBorder="1"/>
    <xf numFmtId="1" fontId="22" fillId="2" borderId="48" xfId="0" applyNumberFormat="1" applyFont="1" applyFill="1" applyBorder="1"/>
    <xf numFmtId="0" fontId="0" fillId="3" borderId="0" xfId="0" applyFill="1"/>
    <xf numFmtId="0" fontId="0" fillId="3" borderId="0" xfId="0" applyFill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0" fontId="16" fillId="2" borderId="0" xfId="0" applyFont="1" applyFill="1"/>
    <xf numFmtId="3" fontId="10" fillId="2" borderId="61" xfId="7" applyNumberFormat="1" applyFont="1" applyFill="1" applyBorder="1" applyAlignment="1" applyProtection="1">
      <alignment horizontal="center"/>
      <protection locked="0"/>
    </xf>
    <xf numFmtId="1" fontId="10" fillId="0" borderId="62" xfId="7" applyNumberFormat="1" applyFont="1" applyBorder="1" applyAlignment="1" applyProtection="1">
      <alignment horizontal="center"/>
      <protection locked="0"/>
    </xf>
    <xf numFmtId="0" fontId="6" fillId="2" borderId="0" xfId="3" applyFont="1" applyFill="1"/>
    <xf numFmtId="0" fontId="1" fillId="2" borderId="0" xfId="3" applyFill="1"/>
    <xf numFmtId="0" fontId="6" fillId="2" borderId="9" xfId="3" applyFont="1" applyFill="1" applyBorder="1" applyAlignment="1">
      <alignment horizontal="right"/>
    </xf>
    <xf numFmtId="0" fontId="6" fillId="2" borderId="63" xfId="3" applyFont="1" applyFill="1" applyBorder="1" applyAlignment="1">
      <alignment horizontal="right"/>
    </xf>
    <xf numFmtId="0" fontId="6" fillId="2" borderId="61" xfId="3" applyFont="1" applyFill="1" applyBorder="1" applyAlignment="1">
      <alignment horizontal="center"/>
    </xf>
    <xf numFmtId="0" fontId="1" fillId="2" borderId="12" xfId="3" applyFill="1" applyBorder="1" applyAlignment="1">
      <alignment horizontal="right"/>
    </xf>
    <xf numFmtId="0" fontId="1" fillId="2" borderId="20" xfId="3" applyFill="1" applyBorder="1" applyAlignment="1">
      <alignment horizontal="right"/>
    </xf>
    <xf numFmtId="0" fontId="1" fillId="2" borderId="15" xfId="3" applyFill="1" applyBorder="1" applyAlignment="1">
      <alignment horizontal="right"/>
    </xf>
    <xf numFmtId="0" fontId="1" fillId="2" borderId="21" xfId="3" applyFill="1" applyBorder="1" applyAlignment="1">
      <alignment horizontal="right"/>
    </xf>
    <xf numFmtId="0" fontId="1" fillId="2" borderId="16" xfId="3" applyFill="1" applyBorder="1" applyAlignment="1">
      <alignment horizontal="right"/>
    </xf>
    <xf numFmtId="0" fontId="1" fillId="2" borderId="22" xfId="3" applyFill="1" applyBorder="1" applyAlignment="1">
      <alignment horizontal="right"/>
    </xf>
    <xf numFmtId="0" fontId="20" fillId="2" borderId="9" xfId="3" applyFont="1" applyFill="1" applyBorder="1" applyAlignment="1">
      <alignment horizontal="right"/>
    </xf>
    <xf numFmtId="0" fontId="20" fillId="2" borderId="63" xfId="3" applyFont="1" applyFill="1" applyBorder="1" applyAlignment="1">
      <alignment horizontal="right"/>
    </xf>
    <xf numFmtId="0" fontId="18" fillId="2" borderId="0" xfId="3" applyFont="1" applyFill="1"/>
    <xf numFmtId="1" fontId="26" fillId="0" borderId="64" xfId="10" applyNumberFormat="1" applyFont="1" applyBorder="1" applyAlignment="1" applyProtection="1">
      <alignment horizontal="center" wrapText="1"/>
      <protection locked="0"/>
    </xf>
    <xf numFmtId="1" fontId="26" fillId="0" borderId="57" xfId="10" applyNumberFormat="1" applyFont="1" applyBorder="1" applyAlignment="1" applyProtection="1">
      <alignment horizontal="center" wrapText="1"/>
      <protection locked="0"/>
    </xf>
    <xf numFmtId="49" fontId="7" fillId="2" borderId="0" xfId="7" applyNumberFormat="1" applyFont="1" applyFill="1" applyAlignment="1">
      <alignment horizontal="left"/>
    </xf>
    <xf numFmtId="0" fontId="2" fillId="2" borderId="0" xfId="7" applyFont="1" applyFill="1" applyAlignment="1">
      <alignment horizontal="center"/>
    </xf>
    <xf numFmtId="0" fontId="2" fillId="2" borderId="0" xfId="7" applyFont="1" applyFill="1" applyAlignment="1">
      <alignment horizontal="left"/>
    </xf>
    <xf numFmtId="0" fontId="7" fillId="2" borderId="0" xfId="7" applyFont="1" applyFill="1"/>
    <xf numFmtId="0" fontId="10" fillId="2" borderId="0" xfId="7" applyFont="1" applyFill="1" applyAlignment="1">
      <alignment wrapText="1"/>
    </xf>
    <xf numFmtId="0" fontId="7" fillId="2" borderId="3" xfId="7" applyFont="1" applyFill="1" applyBorder="1"/>
    <xf numFmtId="0" fontId="7" fillId="2" borderId="1" xfId="7" applyFont="1" applyFill="1" applyBorder="1" applyAlignment="1">
      <alignment wrapText="1"/>
    </xf>
    <xf numFmtId="0" fontId="7" fillId="2" borderId="13" xfId="7" applyFont="1" applyFill="1" applyBorder="1"/>
    <xf numFmtId="0" fontId="7" fillId="2" borderId="7" xfId="7" applyFont="1" applyFill="1" applyBorder="1" applyAlignment="1">
      <alignment wrapText="1"/>
    </xf>
    <xf numFmtId="0" fontId="9" fillId="2" borderId="59" xfId="9" applyFont="1" applyFill="1" applyBorder="1" applyAlignment="1">
      <alignment horizontal="center"/>
    </xf>
    <xf numFmtId="1" fontId="11" fillId="2" borderId="65" xfId="7" applyNumberFormat="1" applyFont="1" applyFill="1" applyBorder="1" applyAlignment="1">
      <alignment horizontal="left" wrapText="1"/>
    </xf>
    <xf numFmtId="1" fontId="10" fillId="2" borderId="55" xfId="7" applyNumberFormat="1" applyFont="1" applyFill="1" applyBorder="1" applyAlignment="1" applyProtection="1">
      <alignment horizontal="center"/>
      <protection locked="0"/>
    </xf>
    <xf numFmtId="1" fontId="10" fillId="2" borderId="41" xfId="7" applyNumberFormat="1" applyFont="1" applyFill="1" applyBorder="1" applyAlignment="1" applyProtection="1">
      <alignment horizontal="center"/>
      <protection locked="0"/>
    </xf>
    <xf numFmtId="1" fontId="11" fillId="3" borderId="8" xfId="7" applyNumberFormat="1" applyFont="1" applyFill="1" applyBorder="1" applyAlignment="1">
      <alignment horizontal="left"/>
    </xf>
    <xf numFmtId="1" fontId="10" fillId="3" borderId="0" xfId="7" applyNumberFormat="1" applyFont="1" applyFill="1" applyAlignment="1">
      <alignment horizontal="center"/>
    </xf>
    <xf numFmtId="1" fontId="10" fillId="3" borderId="5" xfId="7" applyNumberFormat="1" applyFont="1" applyFill="1" applyBorder="1" applyAlignment="1">
      <alignment horizontal="center"/>
    </xf>
    <xf numFmtId="1" fontId="11" fillId="2" borderId="15" xfId="7" applyNumberFormat="1" applyFont="1" applyFill="1" applyBorder="1" applyAlignment="1">
      <alignment horizontal="left" wrapText="1"/>
    </xf>
    <xf numFmtId="1" fontId="10" fillId="2" borderId="18" xfId="7" applyNumberFormat="1" applyFont="1" applyFill="1" applyBorder="1" applyAlignment="1" applyProtection="1">
      <alignment horizontal="center"/>
      <protection locked="0"/>
    </xf>
    <xf numFmtId="1" fontId="11" fillId="3" borderId="65" xfId="7" applyNumberFormat="1" applyFont="1" applyFill="1" applyBorder="1" applyAlignment="1">
      <alignment horizontal="left"/>
    </xf>
    <xf numFmtId="1" fontId="10" fillId="3" borderId="55" xfId="7" applyNumberFormat="1" applyFont="1" applyFill="1" applyBorder="1" applyAlignment="1">
      <alignment horizontal="center"/>
    </xf>
    <xf numFmtId="0" fontId="10" fillId="2" borderId="15" xfId="7" applyFont="1" applyFill="1" applyBorder="1"/>
    <xf numFmtId="0" fontId="10" fillId="2" borderId="18" xfId="7" applyFont="1" applyFill="1" applyBorder="1" applyAlignment="1">
      <alignment wrapText="1"/>
    </xf>
    <xf numFmtId="1" fontId="11" fillId="2" borderId="15" xfId="7" applyNumberFormat="1" applyFont="1" applyFill="1" applyBorder="1" applyAlignment="1">
      <alignment horizontal="left"/>
    </xf>
    <xf numFmtId="1" fontId="11" fillId="2" borderId="15" xfId="7" applyNumberFormat="1" applyFont="1" applyFill="1" applyBorder="1"/>
    <xf numFmtId="0" fontId="10" fillId="2" borderId="66" xfId="7" applyFont="1" applyFill="1" applyBorder="1"/>
    <xf numFmtId="0" fontId="10" fillId="2" borderId="56" xfId="7" applyFont="1" applyFill="1" applyBorder="1" applyAlignment="1">
      <alignment wrapText="1"/>
    </xf>
    <xf numFmtId="1" fontId="11" fillId="2" borderId="16" xfId="7" applyNumberFormat="1" applyFont="1" applyFill="1" applyBorder="1"/>
    <xf numFmtId="0" fontId="7" fillId="2" borderId="28" xfId="7" applyFont="1" applyFill="1" applyBorder="1"/>
    <xf numFmtId="1" fontId="11" fillId="2" borderId="9" xfId="7" applyNumberFormat="1" applyFont="1" applyFill="1" applyBorder="1"/>
    <xf numFmtId="1" fontId="10" fillId="2" borderId="63" xfId="7" applyNumberFormat="1" applyFont="1" applyFill="1" applyBorder="1" applyAlignment="1">
      <alignment horizontal="center"/>
    </xf>
    <xf numFmtId="1" fontId="10" fillId="2" borderId="9" xfId="7" applyNumberFormat="1" applyFont="1" applyFill="1" applyBorder="1"/>
    <xf numFmtId="0" fontId="10" fillId="2" borderId="2" xfId="7" applyFont="1" applyFill="1" applyBorder="1" applyAlignment="1">
      <alignment wrapText="1"/>
    </xf>
    <xf numFmtId="1" fontId="11" fillId="2" borderId="2" xfId="7" applyNumberFormat="1" applyFont="1" applyFill="1" applyBorder="1"/>
    <xf numFmtId="0" fontId="10" fillId="2" borderId="65" xfId="7" applyFont="1" applyFill="1" applyBorder="1"/>
    <xf numFmtId="0" fontId="10" fillId="2" borderId="55" xfId="7" applyFont="1" applyFill="1" applyBorder="1" applyAlignment="1">
      <alignment wrapText="1"/>
    </xf>
    <xf numFmtId="1" fontId="11" fillId="3" borderId="3" xfId="7" applyNumberFormat="1" applyFont="1" applyFill="1" applyBorder="1" applyAlignment="1">
      <alignment horizontal="left"/>
    </xf>
    <xf numFmtId="1" fontId="10" fillId="3" borderId="1" xfId="7" applyNumberFormat="1" applyFont="1" applyFill="1" applyBorder="1" applyAlignment="1">
      <alignment horizontal="center"/>
    </xf>
    <xf numFmtId="1" fontId="10" fillId="3" borderId="4" xfId="7" applyNumberFormat="1" applyFont="1" applyFill="1" applyBorder="1" applyAlignment="1">
      <alignment horizontal="center"/>
    </xf>
    <xf numFmtId="1" fontId="10" fillId="3" borderId="67" xfId="7" applyNumberFormat="1" applyFont="1" applyFill="1" applyBorder="1" applyAlignment="1">
      <alignment horizontal="center"/>
    </xf>
    <xf numFmtId="1" fontId="10" fillId="2" borderId="16" xfId="7" applyNumberFormat="1" applyFont="1" applyFill="1" applyBorder="1"/>
    <xf numFmtId="0" fontId="10" fillId="2" borderId="19" xfId="7" applyFont="1" applyFill="1" applyBorder="1" applyAlignment="1">
      <alignment wrapText="1"/>
    </xf>
    <xf numFmtId="1" fontId="11" fillId="2" borderId="16" xfId="7" applyNumberFormat="1" applyFont="1" applyFill="1" applyBorder="1" applyAlignment="1">
      <alignment wrapText="1"/>
    </xf>
    <xf numFmtId="1" fontId="11" fillId="2" borderId="19" xfId="7" applyNumberFormat="1" applyFont="1" applyFill="1" applyBorder="1" applyAlignment="1">
      <alignment wrapText="1"/>
    </xf>
    <xf numFmtId="0" fontId="10" fillId="2" borderId="16" xfId="7" applyFont="1" applyFill="1" applyBorder="1"/>
    <xf numFmtId="1" fontId="11" fillId="2" borderId="16" xfId="7" applyNumberFormat="1" applyFont="1" applyFill="1" applyBorder="1" applyAlignment="1">
      <alignment horizontal="left"/>
    </xf>
    <xf numFmtId="0" fontId="10" fillId="2" borderId="4" xfId="7" applyFont="1" applyFill="1" applyBorder="1" applyAlignment="1">
      <alignment wrapText="1"/>
    </xf>
    <xf numFmtId="1" fontId="11" fillId="2" borderId="0" xfId="7" applyNumberFormat="1" applyFont="1" applyFill="1"/>
    <xf numFmtId="1" fontId="10" fillId="2" borderId="1" xfId="7" applyNumberFormat="1" applyFont="1" applyFill="1" applyBorder="1" applyAlignment="1">
      <alignment horizontal="center"/>
    </xf>
    <xf numFmtId="0" fontId="10" fillId="2" borderId="12" xfId="7" applyFont="1" applyFill="1" applyBorder="1"/>
    <xf numFmtId="0" fontId="10" fillId="2" borderId="17" xfId="7" applyFont="1" applyFill="1" applyBorder="1" applyAlignment="1">
      <alignment wrapText="1"/>
    </xf>
    <xf numFmtId="1" fontId="10" fillId="2" borderId="17" xfId="7" applyNumberFormat="1" applyFont="1" applyFill="1" applyBorder="1" applyAlignment="1" applyProtection="1">
      <alignment horizontal="center"/>
      <protection locked="0"/>
    </xf>
    <xf numFmtId="1" fontId="11" fillId="2" borderId="12" xfId="7" applyNumberFormat="1" applyFont="1" applyFill="1" applyBorder="1"/>
    <xf numFmtId="1" fontId="11" fillId="2" borderId="17" xfId="7" applyNumberFormat="1" applyFont="1" applyFill="1" applyBorder="1"/>
    <xf numFmtId="1" fontId="11" fillId="2" borderId="18" xfId="7" applyNumberFormat="1" applyFont="1" applyFill="1" applyBorder="1" applyAlignment="1">
      <alignment horizontal="left"/>
    </xf>
    <xf numFmtId="1" fontId="11" fillId="3" borderId="66" xfId="7" applyNumberFormat="1" applyFont="1" applyFill="1" applyBorder="1"/>
    <xf numFmtId="1" fontId="10" fillId="3" borderId="56" xfId="7" applyNumberFormat="1" applyFont="1" applyFill="1" applyBorder="1" applyAlignment="1">
      <alignment horizontal="center"/>
    </xf>
    <xf numFmtId="1" fontId="10" fillId="3" borderId="68" xfId="7" applyNumberFormat="1" applyFont="1" applyFill="1" applyBorder="1" applyAlignment="1">
      <alignment horizontal="center"/>
    </xf>
    <xf numFmtId="1" fontId="11" fillId="2" borderId="18" xfId="7" applyNumberFormat="1" applyFont="1" applyFill="1" applyBorder="1"/>
    <xf numFmtId="1" fontId="11" fillId="3" borderId="65" xfId="7" applyNumberFormat="1" applyFont="1" applyFill="1" applyBorder="1"/>
    <xf numFmtId="1" fontId="11" fillId="2" borderId="19" xfId="7" applyNumberFormat="1" applyFont="1" applyFill="1" applyBorder="1"/>
    <xf numFmtId="0" fontId="10" fillId="2" borderId="0" xfId="7" applyFont="1" applyFill="1"/>
    <xf numFmtId="0" fontId="11" fillId="2" borderId="0" xfId="7" applyFont="1" applyFill="1" applyAlignment="1">
      <alignment horizontal="center"/>
    </xf>
    <xf numFmtId="1" fontId="2" fillId="2" borderId="0" xfId="7" applyNumberFormat="1" applyFont="1" applyFill="1" applyAlignment="1">
      <alignment horizontal="center"/>
    </xf>
    <xf numFmtId="1" fontId="11" fillId="2" borderId="0" xfId="7" applyNumberFormat="1" applyFont="1" applyFill="1" applyAlignment="1">
      <alignment horizontal="left"/>
    </xf>
    <xf numFmtId="0" fontId="7" fillId="2" borderId="0" xfId="7" applyFont="1" applyFill="1" applyAlignment="1">
      <alignment wrapText="1"/>
    </xf>
    <xf numFmtId="0" fontId="14" fillId="2" borderId="0" xfId="7" applyFont="1" applyFill="1" applyAlignment="1">
      <alignment horizontal="center"/>
    </xf>
    <xf numFmtId="0" fontId="7" fillId="2" borderId="0" xfId="7" applyFont="1" applyFill="1" applyAlignment="1">
      <alignment horizontal="center"/>
    </xf>
    <xf numFmtId="0" fontId="14" fillId="2" borderId="0" xfId="7" applyFont="1" applyFill="1" applyAlignment="1">
      <alignment horizontal="left"/>
    </xf>
    <xf numFmtId="0" fontId="11" fillId="2" borderId="0" xfId="7" applyFont="1" applyFill="1" applyAlignment="1">
      <alignment horizontal="left"/>
    </xf>
    <xf numFmtId="0" fontId="11" fillId="2" borderId="0" xfId="7" applyFont="1" applyFill="1"/>
    <xf numFmtId="0" fontId="10" fillId="2" borderId="20" xfId="7" applyFont="1" applyFill="1" applyBorder="1"/>
    <xf numFmtId="0" fontId="10" fillId="2" borderId="20" xfId="7" applyFont="1" applyFill="1" applyBorder="1" applyAlignment="1">
      <alignment horizontal="left"/>
    </xf>
    <xf numFmtId="0" fontId="10" fillId="2" borderId="22" xfId="7" applyFont="1" applyFill="1" applyBorder="1" applyAlignment="1">
      <alignment horizontal="left"/>
    </xf>
    <xf numFmtId="0" fontId="10" fillId="2" borderId="9" xfId="7" applyFont="1" applyFill="1" applyBorder="1" applyAlignment="1">
      <alignment horizontal="left"/>
    </xf>
    <xf numFmtId="0" fontId="1" fillId="2" borderId="63" xfId="7" applyFill="1" applyBorder="1"/>
    <xf numFmtId="49" fontId="11" fillId="2" borderId="9" xfId="7" applyNumberFormat="1" applyFont="1" applyFill="1" applyBorder="1" applyAlignment="1">
      <alignment horizontal="right"/>
    </xf>
    <xf numFmtId="0" fontId="10" fillId="2" borderId="63" xfId="7" applyFont="1" applyFill="1" applyBorder="1" applyAlignment="1">
      <alignment horizontal="right"/>
    </xf>
    <xf numFmtId="0" fontId="8" fillId="2" borderId="7" xfId="7" applyFont="1" applyFill="1" applyBorder="1" applyAlignment="1">
      <alignment horizontal="center"/>
    </xf>
    <xf numFmtId="0" fontId="8" fillId="2" borderId="44" xfId="7" applyFont="1" applyFill="1" applyBorder="1" applyAlignment="1">
      <alignment horizontal="center"/>
    </xf>
    <xf numFmtId="0" fontId="9" fillId="2" borderId="51" xfId="9" applyFont="1" applyFill="1" applyBorder="1" applyAlignment="1">
      <alignment horizontal="center"/>
    </xf>
    <xf numFmtId="49" fontId="8" fillId="2" borderId="13" xfId="7" applyNumberFormat="1" applyFont="1" applyFill="1" applyBorder="1" applyAlignment="1">
      <alignment horizontal="center"/>
    </xf>
    <xf numFmtId="2" fontId="11" fillId="2" borderId="12" xfId="7" applyNumberFormat="1" applyFont="1" applyFill="1" applyBorder="1" applyAlignment="1">
      <alignment horizontal="right"/>
    </xf>
    <xf numFmtId="2" fontId="11" fillId="2" borderId="16" xfId="7" applyNumberFormat="1" applyFont="1" applyFill="1" applyBorder="1" applyAlignment="1">
      <alignment horizontal="right"/>
    </xf>
    <xf numFmtId="0" fontId="10" fillId="2" borderId="5" xfId="7" applyFont="1" applyFill="1" applyBorder="1" applyAlignment="1">
      <alignment horizontal="left"/>
    </xf>
    <xf numFmtId="0" fontId="10" fillId="2" borderId="15" xfId="7" applyFont="1" applyFill="1" applyBorder="1" applyAlignment="1">
      <alignment horizontal="left"/>
    </xf>
    <xf numFmtId="0" fontId="10" fillId="2" borderId="21" xfId="7" applyFont="1" applyFill="1" applyBorder="1" applyAlignment="1">
      <alignment horizontal="left"/>
    </xf>
    <xf numFmtId="2" fontId="11" fillId="2" borderId="15" xfId="7" applyNumberFormat="1" applyFont="1" applyFill="1" applyBorder="1" applyAlignment="1">
      <alignment horizontal="right"/>
    </xf>
    <xf numFmtId="2" fontId="10" fillId="2" borderId="8" xfId="7" applyNumberFormat="1" applyFont="1" applyFill="1" applyBorder="1" applyAlignment="1">
      <alignment horizontal="left"/>
    </xf>
    <xf numFmtId="2" fontId="10" fillId="2" borderId="13" xfId="7" applyNumberFormat="1" applyFont="1" applyFill="1" applyBorder="1" applyAlignment="1">
      <alignment horizontal="left"/>
    </xf>
    <xf numFmtId="0" fontId="10" fillId="2" borderId="3" xfId="9" applyFont="1" applyFill="1" applyBorder="1" applyAlignment="1">
      <alignment horizontal="left" vertical="top"/>
    </xf>
    <xf numFmtId="49" fontId="11" fillId="2" borderId="65" xfId="7" applyNumberFormat="1" applyFont="1" applyFill="1" applyBorder="1" applyAlignment="1">
      <alignment horizontal="right"/>
    </xf>
    <xf numFmtId="1" fontId="11" fillId="2" borderId="65" xfId="7" applyNumberFormat="1" applyFont="1" applyFill="1" applyBorder="1" applyAlignment="1">
      <alignment horizontal="right"/>
    </xf>
    <xf numFmtId="0" fontId="5" fillId="2" borderId="4" xfId="7" applyFont="1" applyFill="1" applyBorder="1" applyAlignment="1">
      <alignment horizontal="left" wrapText="1"/>
    </xf>
    <xf numFmtId="2" fontId="5" fillId="2" borderId="21" xfId="7" applyNumberFormat="1" applyFont="1" applyFill="1" applyBorder="1" applyAlignment="1">
      <alignment horizontal="left" wrapText="1"/>
    </xf>
    <xf numFmtId="2" fontId="5" fillId="2" borderId="22" xfId="7" applyNumberFormat="1" applyFont="1" applyFill="1" applyBorder="1" applyAlignment="1">
      <alignment horizontal="left" wrapText="1"/>
    </xf>
    <xf numFmtId="1" fontId="11" fillId="2" borderId="65" xfId="7" applyNumberFormat="1" applyFont="1" applyFill="1" applyBorder="1"/>
    <xf numFmtId="1" fontId="11" fillId="2" borderId="55" xfId="7" applyNumberFormat="1" applyFont="1" applyFill="1" applyBorder="1"/>
    <xf numFmtId="0" fontId="10" fillId="2" borderId="28" xfId="7" applyFont="1" applyFill="1" applyBorder="1"/>
    <xf numFmtId="1" fontId="10" fillId="2" borderId="4" xfId="7" applyNumberFormat="1" applyFont="1" applyFill="1" applyBorder="1" applyAlignment="1">
      <alignment horizontal="center"/>
    </xf>
    <xf numFmtId="0" fontId="12" fillId="2" borderId="69" xfId="4" applyFont="1" applyFill="1" applyBorder="1" applyAlignment="1">
      <alignment horizontal="right"/>
    </xf>
    <xf numFmtId="0" fontId="10" fillId="2" borderId="70" xfId="0" applyFont="1" applyFill="1" applyBorder="1"/>
    <xf numFmtId="3" fontId="10" fillId="2" borderId="61" xfId="4" applyNumberFormat="1" applyFont="1" applyFill="1" applyBorder="1" applyAlignment="1" applyProtection="1">
      <alignment horizontal="center"/>
      <protection locked="0"/>
    </xf>
    <xf numFmtId="0" fontId="11" fillId="2" borderId="65" xfId="7" applyFont="1" applyFill="1" applyBorder="1"/>
    <xf numFmtId="22" fontId="0" fillId="0" borderId="0" xfId="0" applyNumberFormat="1"/>
    <xf numFmtId="2" fontId="11" fillId="2" borderId="65" xfId="7" applyNumberFormat="1" applyFont="1" applyFill="1" applyBorder="1" applyAlignment="1">
      <alignment horizontal="right"/>
    </xf>
    <xf numFmtId="49" fontId="11" fillId="2" borderId="8" xfId="7" applyNumberFormat="1" applyFont="1" applyFill="1" applyBorder="1" applyAlignment="1">
      <alignment horizontal="center"/>
    </xf>
    <xf numFmtId="1" fontId="10" fillId="2" borderId="71" xfId="4" applyNumberFormat="1" applyFont="1" applyFill="1" applyBorder="1" applyAlignment="1">
      <alignment horizontal="right"/>
    </xf>
    <xf numFmtId="1" fontId="23" fillId="2" borderId="13" xfId="0" applyNumberFormat="1" applyFont="1" applyFill="1" applyBorder="1"/>
    <xf numFmtId="1" fontId="23" fillId="2" borderId="7" xfId="0" applyNumberFormat="1" applyFont="1" applyFill="1" applyBorder="1"/>
    <xf numFmtId="0" fontId="23" fillId="2" borderId="3" xfId="0" applyFont="1" applyFill="1" applyBorder="1"/>
    <xf numFmtId="1" fontId="30" fillId="2" borderId="1" xfId="0" applyNumberFormat="1" applyFont="1" applyFill="1" applyBorder="1" applyAlignment="1">
      <alignment wrapText="1"/>
    </xf>
    <xf numFmtId="0" fontId="23" fillId="2" borderId="4" xfId="0" applyFont="1" applyFill="1" applyBorder="1"/>
    <xf numFmtId="0" fontId="24" fillId="2" borderId="8" xfId="9" applyFont="1" applyFill="1" applyBorder="1" applyAlignment="1">
      <alignment horizontal="center"/>
    </xf>
    <xf numFmtId="0" fontId="13" fillId="2" borderId="5" xfId="9" applyFont="1" applyFill="1" applyBorder="1" applyAlignment="1">
      <alignment horizontal="center"/>
    </xf>
    <xf numFmtId="1" fontId="23" fillId="2" borderId="8" xfId="0" applyNumberFormat="1" applyFont="1" applyFill="1" applyBorder="1"/>
    <xf numFmtId="0" fontId="23" fillId="2" borderId="5" xfId="0" applyFont="1" applyFill="1" applyBorder="1"/>
    <xf numFmtId="0" fontId="23" fillId="2" borderId="6" xfId="0" applyFont="1" applyFill="1" applyBorder="1"/>
    <xf numFmtId="0" fontId="23" fillId="2" borderId="8" xfId="0" applyFont="1" applyFill="1" applyBorder="1"/>
    <xf numFmtId="1" fontId="23" fillId="2" borderId="3" xfId="0" applyNumberFormat="1" applyFont="1" applyFill="1" applyBorder="1"/>
    <xf numFmtId="0" fontId="13" fillId="2" borderId="4" xfId="9" applyFont="1" applyFill="1" applyBorder="1" applyAlignment="1">
      <alignment horizontal="center"/>
    </xf>
    <xf numFmtId="0" fontId="23" fillId="2" borderId="13" xfId="0" applyFont="1" applyFill="1" applyBorder="1"/>
    <xf numFmtId="1" fontId="11" fillId="3" borderId="0" xfId="7" applyNumberFormat="1" applyFont="1" applyFill="1" applyAlignment="1">
      <alignment horizontal="left"/>
    </xf>
    <xf numFmtId="0" fontId="10" fillId="2" borderId="8" xfId="7" applyFont="1" applyFill="1" applyBorder="1"/>
    <xf numFmtId="2" fontId="11" fillId="2" borderId="0" xfId="7" applyNumberFormat="1" applyFont="1" applyFill="1" applyAlignment="1">
      <alignment horizontal="right"/>
    </xf>
    <xf numFmtId="49" fontId="11" fillId="2" borderId="8" xfId="7" applyNumberFormat="1" applyFont="1" applyFill="1" applyBorder="1" applyAlignment="1">
      <alignment horizontal="right"/>
    </xf>
    <xf numFmtId="49" fontId="11" fillId="2" borderId="0" xfId="0" applyNumberFormat="1" applyFont="1" applyFill="1" applyAlignment="1">
      <alignment wrapText="1"/>
    </xf>
    <xf numFmtId="0" fontId="12" fillId="2" borderId="9" xfId="7" applyFont="1" applyFill="1" applyBorder="1" applyAlignment="1">
      <alignment horizontal="right"/>
    </xf>
    <xf numFmtId="0" fontId="10" fillId="2" borderId="11" xfId="7" applyFont="1" applyFill="1" applyBorder="1" applyAlignment="1" applyProtection="1">
      <alignment horizontal="center"/>
      <protection locked="0"/>
    </xf>
    <xf numFmtId="0" fontId="10" fillId="2" borderId="14" xfId="9" applyFont="1" applyFill="1" applyBorder="1" applyAlignment="1" applyProtection="1">
      <alignment horizontal="center"/>
      <protection locked="0"/>
    </xf>
    <xf numFmtId="49" fontId="1" fillId="2" borderId="0" xfId="4" applyNumberFormat="1" applyFill="1"/>
    <xf numFmtId="0" fontId="32" fillId="2" borderId="72" xfId="4" applyFont="1" applyFill="1" applyBorder="1"/>
    <xf numFmtId="0" fontId="32" fillId="0" borderId="73" xfId="4" applyFont="1" applyBorder="1"/>
    <xf numFmtId="1" fontId="11" fillId="3" borderId="15" xfId="7" applyNumberFormat="1" applyFont="1" applyFill="1" applyBorder="1" applyAlignment="1">
      <alignment horizontal="left" wrapText="1"/>
    </xf>
    <xf numFmtId="1" fontId="10" fillId="3" borderId="18" xfId="7" applyNumberFormat="1" applyFont="1" applyFill="1" applyBorder="1" applyAlignment="1">
      <alignment horizontal="center"/>
    </xf>
    <xf numFmtId="1" fontId="10" fillId="3" borderId="21" xfId="7" applyNumberFormat="1" applyFont="1" applyFill="1" applyBorder="1" applyAlignment="1">
      <alignment horizontal="center"/>
    </xf>
    <xf numFmtId="1" fontId="10" fillId="2" borderId="19" xfId="7" applyNumberFormat="1" applyFont="1" applyFill="1" applyBorder="1" applyAlignment="1">
      <alignment horizontal="center"/>
    </xf>
    <xf numFmtId="0" fontId="7" fillId="2" borderId="16" xfId="9" applyFont="1" applyFill="1" applyBorder="1" applyAlignment="1">
      <alignment horizontal="left"/>
    </xf>
    <xf numFmtId="0" fontId="10" fillId="2" borderId="19" xfId="7" applyFont="1" applyFill="1" applyBorder="1" applyAlignment="1">
      <alignment horizontal="left"/>
    </xf>
    <xf numFmtId="1" fontId="10" fillId="2" borderId="2" xfId="7" applyNumberFormat="1" applyFont="1" applyFill="1" applyBorder="1" applyAlignment="1">
      <alignment horizontal="center"/>
    </xf>
    <xf numFmtId="49" fontId="11" fillId="2" borderId="2" xfId="7" applyNumberFormat="1" applyFont="1" applyFill="1" applyBorder="1" applyAlignment="1">
      <alignment horizontal="right"/>
    </xf>
    <xf numFmtId="0" fontId="11" fillId="2" borderId="12" xfId="7" applyFont="1" applyFill="1" applyBorder="1" applyAlignment="1">
      <alignment horizontal="right"/>
    </xf>
    <xf numFmtId="0" fontId="10" fillId="0" borderId="3" xfId="7" applyFont="1" applyBorder="1" applyAlignment="1">
      <alignment horizontal="left"/>
    </xf>
    <xf numFmtId="0" fontId="10" fillId="0" borderId="8" xfId="7" applyFont="1" applyBorder="1" applyAlignment="1">
      <alignment horizontal="left"/>
    </xf>
    <xf numFmtId="0" fontId="11" fillId="2" borderId="13" xfId="7" applyFont="1" applyFill="1" applyBorder="1" applyAlignment="1">
      <alignment horizontal="left"/>
    </xf>
    <xf numFmtId="0" fontId="10" fillId="0" borderId="8" xfId="9" applyFont="1" applyBorder="1" applyAlignment="1">
      <alignment horizontal="left"/>
    </xf>
    <xf numFmtId="0" fontId="2" fillId="2" borderId="8" xfId="9" applyFill="1" applyBorder="1" applyAlignment="1">
      <alignment horizontal="left"/>
    </xf>
    <xf numFmtId="0" fontId="29" fillId="2" borderId="63" xfId="9" applyFont="1" applyFill="1" applyBorder="1" applyAlignment="1">
      <alignment horizontal="right"/>
    </xf>
    <xf numFmtId="1" fontId="11" fillId="2" borderId="65" xfId="7" applyNumberFormat="1" applyFont="1" applyFill="1" applyBorder="1" applyAlignment="1">
      <alignment wrapText="1"/>
    </xf>
    <xf numFmtId="1" fontId="2" fillId="2" borderId="0" xfId="7" applyNumberFormat="1" applyFont="1" applyFill="1"/>
    <xf numFmtId="0" fontId="10" fillId="2" borderId="74" xfId="7" applyFont="1" applyFill="1" applyBorder="1"/>
    <xf numFmtId="1" fontId="10" fillId="2" borderId="49" xfId="7" applyNumberFormat="1" applyFont="1" applyFill="1" applyBorder="1" applyAlignment="1">
      <alignment wrapText="1"/>
    </xf>
    <xf numFmtId="0" fontId="11" fillId="2" borderId="15" xfId="7" applyFont="1" applyFill="1" applyBorder="1" applyAlignment="1">
      <alignment wrapText="1"/>
    </xf>
    <xf numFmtId="1" fontId="11" fillId="2" borderId="66" xfId="7" applyNumberFormat="1" applyFont="1" applyFill="1" applyBorder="1" applyAlignment="1">
      <alignment horizontal="left"/>
    </xf>
    <xf numFmtId="0" fontId="11" fillId="0" borderId="56" xfId="0" applyFont="1" applyBorder="1"/>
    <xf numFmtId="1" fontId="10" fillId="2" borderId="75" xfId="7" applyNumberFormat="1" applyFont="1" applyFill="1" applyBorder="1"/>
    <xf numFmtId="1" fontId="10" fillId="2" borderId="58" xfId="7" applyNumberFormat="1" applyFont="1" applyFill="1" applyBorder="1" applyAlignment="1">
      <alignment wrapText="1"/>
    </xf>
    <xf numFmtId="1" fontId="11" fillId="2" borderId="66" xfId="7" applyNumberFormat="1" applyFont="1" applyFill="1" applyBorder="1" applyAlignment="1">
      <alignment wrapText="1"/>
    </xf>
    <xf numFmtId="1" fontId="12" fillId="2" borderId="9" xfId="7" applyNumberFormat="1" applyFont="1" applyFill="1" applyBorder="1" applyAlignment="1">
      <alignment horizontal="right"/>
    </xf>
    <xf numFmtId="1" fontId="10" fillId="2" borderId="0" xfId="7" applyNumberFormat="1" applyFont="1" applyFill="1"/>
    <xf numFmtId="1" fontId="10" fillId="2" borderId="0" xfId="7" applyNumberFormat="1" applyFont="1" applyFill="1" applyAlignment="1">
      <alignment wrapText="1"/>
    </xf>
    <xf numFmtId="1" fontId="11" fillId="2" borderId="0" xfId="7" applyNumberFormat="1" applyFont="1" applyFill="1" applyAlignment="1">
      <alignment horizontal="center"/>
    </xf>
    <xf numFmtId="1" fontId="11" fillId="2" borderId="15" xfId="7" applyNumberFormat="1" applyFont="1" applyFill="1" applyBorder="1" applyAlignment="1">
      <alignment wrapText="1"/>
    </xf>
    <xf numFmtId="1" fontId="12" fillId="2" borderId="63" xfId="7" applyNumberFormat="1" applyFont="1" applyFill="1" applyBorder="1" applyAlignment="1">
      <alignment horizontal="right" wrapText="1"/>
    </xf>
    <xf numFmtId="1" fontId="12" fillId="2" borderId="0" xfId="7" applyNumberFormat="1" applyFont="1" applyFill="1" applyAlignment="1">
      <alignment horizontal="right"/>
    </xf>
    <xf numFmtId="1" fontId="12" fillId="2" borderId="0" xfId="7" applyNumberFormat="1" applyFont="1" applyFill="1" applyAlignment="1">
      <alignment horizontal="right" wrapText="1"/>
    </xf>
    <xf numFmtId="1" fontId="14" fillId="2" borderId="0" xfId="7" applyNumberFormat="1" applyFont="1" applyFill="1" applyAlignment="1">
      <alignment horizontal="left"/>
    </xf>
    <xf numFmtId="1" fontId="7" fillId="2" borderId="0" xfId="7" applyNumberFormat="1" applyFont="1" applyFill="1" applyAlignment="1">
      <alignment horizontal="left"/>
    </xf>
    <xf numFmtId="0" fontId="2" fillId="2" borderId="0" xfId="9" applyFill="1" applyAlignment="1">
      <alignment horizontal="center"/>
    </xf>
    <xf numFmtId="0" fontId="2" fillId="2" borderId="76" xfId="7" applyFont="1" applyFill="1" applyBorder="1" applyAlignment="1">
      <alignment horizontal="center"/>
    </xf>
    <xf numFmtId="0" fontId="13" fillId="2" borderId="77" xfId="9" applyFont="1" applyFill="1" applyBorder="1" applyAlignment="1">
      <alignment horizontal="center"/>
    </xf>
    <xf numFmtId="0" fontId="2" fillId="2" borderId="77" xfId="7" applyFont="1" applyFill="1" applyBorder="1" applyAlignment="1">
      <alignment horizontal="center"/>
    </xf>
    <xf numFmtId="0" fontId="13" fillId="2" borderId="34" xfId="9" applyFont="1" applyFill="1" applyBorder="1" applyAlignment="1">
      <alignment horizontal="center"/>
    </xf>
    <xf numFmtId="0" fontId="2" fillId="2" borderId="12" xfId="7" applyFont="1" applyFill="1" applyBorder="1" applyAlignment="1">
      <alignment wrapText="1"/>
    </xf>
    <xf numFmtId="1" fontId="11" fillId="2" borderId="20" xfId="7" applyNumberFormat="1" applyFont="1" applyFill="1" applyBorder="1" applyAlignment="1">
      <alignment horizontal="right" wrapText="1"/>
    </xf>
    <xf numFmtId="0" fontId="2" fillId="2" borderId="15" xfId="7" applyFont="1" applyFill="1" applyBorder="1" applyAlignment="1">
      <alignment wrapText="1"/>
    </xf>
    <xf numFmtId="1" fontId="11" fillId="2" borderId="21" xfId="7" applyNumberFormat="1" applyFont="1" applyFill="1" applyBorder="1" applyAlignment="1">
      <alignment horizontal="right" wrapText="1"/>
    </xf>
    <xf numFmtId="1" fontId="2" fillId="2" borderId="15" xfId="7" applyNumberFormat="1" applyFont="1" applyFill="1" applyBorder="1" applyAlignment="1">
      <alignment wrapText="1"/>
    </xf>
    <xf numFmtId="0" fontId="2" fillId="2" borderId="15" xfId="7" applyFont="1" applyFill="1" applyBorder="1"/>
    <xf numFmtId="1" fontId="11" fillId="2" borderId="21" xfId="7" applyNumberFormat="1" applyFont="1" applyFill="1" applyBorder="1" applyAlignment="1">
      <alignment horizontal="right" vertical="top" wrapText="1"/>
    </xf>
    <xf numFmtId="1" fontId="11" fillId="2" borderId="68" xfId="7" applyNumberFormat="1" applyFont="1" applyFill="1" applyBorder="1" applyAlignment="1">
      <alignment horizontal="right" wrapText="1"/>
    </xf>
    <xf numFmtId="0" fontId="11" fillId="2" borderId="78" xfId="7" applyFont="1" applyFill="1" applyBorder="1" applyAlignment="1">
      <alignment wrapText="1"/>
    </xf>
    <xf numFmtId="1" fontId="11" fillId="2" borderId="79" xfId="7" applyNumberFormat="1" applyFont="1" applyFill="1" applyBorder="1" applyAlignment="1">
      <alignment horizontal="right" vertical="top" wrapText="1"/>
    </xf>
    <xf numFmtId="0" fontId="11" fillId="2" borderId="72" xfId="7" applyFont="1" applyFill="1" applyBorder="1" applyAlignment="1">
      <alignment wrapText="1"/>
    </xf>
    <xf numFmtId="1" fontId="11" fillId="2" borderId="80" xfId="7" applyNumberFormat="1" applyFont="1" applyFill="1" applyBorder="1" applyAlignment="1">
      <alignment horizontal="right" vertical="top" wrapText="1"/>
    </xf>
    <xf numFmtId="0" fontId="11" fillId="2" borderId="81" xfId="7" applyFont="1" applyFill="1" applyBorder="1" applyAlignment="1">
      <alignment wrapText="1"/>
    </xf>
    <xf numFmtId="0" fontId="11" fillId="2" borderId="82" xfId="7" applyFont="1" applyFill="1" applyBorder="1" applyAlignment="1">
      <alignment wrapText="1"/>
    </xf>
    <xf numFmtId="0" fontId="12" fillId="2" borderId="9" xfId="7" applyFont="1" applyFill="1" applyBorder="1" applyAlignment="1">
      <alignment horizontal="right" wrapText="1"/>
    </xf>
    <xf numFmtId="1" fontId="11" fillId="2" borderId="63" xfId="7" applyNumberFormat="1" applyFont="1" applyFill="1" applyBorder="1" applyAlignment="1">
      <alignment horizontal="right" vertical="top" wrapText="1"/>
    </xf>
    <xf numFmtId="0" fontId="2" fillId="2" borderId="3" xfId="7" applyFont="1" applyFill="1" applyBorder="1" applyAlignment="1">
      <alignment wrapText="1"/>
    </xf>
    <xf numFmtId="1" fontId="11" fillId="2" borderId="1" xfId="7" applyNumberFormat="1" applyFont="1" applyFill="1" applyBorder="1" applyAlignment="1">
      <alignment horizontal="right" vertical="top" wrapText="1"/>
    </xf>
    <xf numFmtId="1" fontId="10" fillId="2" borderId="1" xfId="7" applyNumberFormat="1" applyFont="1" applyFill="1" applyBorder="1" applyAlignment="1">
      <alignment horizontal="right"/>
    </xf>
    <xf numFmtId="1" fontId="26" fillId="2" borderId="1" xfId="10" applyNumberFormat="1" applyFont="1" applyFill="1" applyBorder="1" applyAlignment="1">
      <alignment horizontal="right" wrapText="1"/>
    </xf>
    <xf numFmtId="1" fontId="10" fillId="2" borderId="4" xfId="7" applyNumberFormat="1" applyFont="1" applyFill="1" applyBorder="1" applyAlignment="1">
      <alignment horizontal="right"/>
    </xf>
    <xf numFmtId="1" fontId="7" fillId="2" borderId="0" xfId="7" applyNumberFormat="1" applyFont="1" applyFill="1" applyAlignment="1">
      <alignment horizontal="right"/>
    </xf>
    <xf numFmtId="1" fontId="27" fillId="2" borderId="0" xfId="10" applyNumberFormat="1" applyFont="1" applyFill="1" applyAlignment="1">
      <alignment horizontal="left" wrapText="1"/>
    </xf>
    <xf numFmtId="1" fontId="28" fillId="2" borderId="0" xfId="10" applyNumberFormat="1" applyFont="1" applyFill="1" applyAlignment="1">
      <alignment horizontal="right" wrapText="1"/>
    </xf>
    <xf numFmtId="1" fontId="7" fillId="2" borderId="5" xfId="7" applyNumberFormat="1" applyFont="1" applyFill="1" applyBorder="1" applyAlignment="1">
      <alignment horizontal="right"/>
    </xf>
    <xf numFmtId="0" fontId="11" fillId="2" borderId="8" xfId="7" applyFont="1" applyFill="1" applyBorder="1"/>
    <xf numFmtId="0" fontId="11" fillId="2" borderId="14" xfId="7" applyFont="1" applyFill="1" applyBorder="1" applyAlignment="1">
      <alignment horizontal="right"/>
    </xf>
    <xf numFmtId="0" fontId="2" fillId="2" borderId="7" xfId="7" applyFont="1" applyFill="1" applyBorder="1"/>
    <xf numFmtId="0" fontId="2" fillId="2" borderId="7" xfId="7" applyFont="1" applyFill="1" applyBorder="1" applyAlignment="1">
      <alignment horizontal="center"/>
    </xf>
    <xf numFmtId="0" fontId="2" fillId="2" borderId="6" xfId="9" applyFill="1" applyBorder="1" applyAlignment="1">
      <alignment horizontal="center"/>
    </xf>
    <xf numFmtId="0" fontId="5" fillId="0" borderId="65" xfId="7" applyFont="1" applyBorder="1" applyAlignment="1">
      <alignment wrapText="1"/>
    </xf>
    <xf numFmtId="1" fontId="11" fillId="0" borderId="55" xfId="7" applyNumberFormat="1" applyFont="1" applyBorder="1" applyAlignment="1">
      <alignment horizontal="right" vertical="top" wrapText="1"/>
    </xf>
    <xf numFmtId="0" fontId="2" fillId="0" borderId="15" xfId="7" applyFont="1" applyBorder="1" applyAlignment="1">
      <alignment wrapText="1"/>
    </xf>
    <xf numFmtId="0" fontId="2" fillId="0" borderId="66" xfId="7" applyFont="1" applyBorder="1" applyAlignment="1">
      <alignment wrapText="1"/>
    </xf>
    <xf numFmtId="0" fontId="2" fillId="2" borderId="63" xfId="7" applyFont="1" applyFill="1" applyBorder="1"/>
    <xf numFmtId="0" fontId="2" fillId="2" borderId="3" xfId="7" applyFont="1" applyFill="1" applyBorder="1"/>
    <xf numFmtId="0" fontId="2" fillId="2" borderId="1" xfId="7" applyFont="1" applyFill="1" applyBorder="1"/>
    <xf numFmtId="1" fontId="11" fillId="2" borderId="1" xfId="7" applyNumberFormat="1" applyFont="1" applyFill="1" applyBorder="1" applyAlignment="1">
      <alignment horizontal="right"/>
    </xf>
    <xf numFmtId="1" fontId="11" fillId="2" borderId="4" xfId="7" applyNumberFormat="1" applyFont="1" applyFill="1" applyBorder="1" applyAlignment="1">
      <alignment horizontal="right"/>
    </xf>
    <xf numFmtId="0" fontId="12" fillId="2" borderId="7" xfId="7" applyFont="1" applyFill="1" applyBorder="1"/>
    <xf numFmtId="1" fontId="25" fillId="2" borderId="7" xfId="7" applyNumberFormat="1" applyFont="1" applyFill="1" applyBorder="1" applyAlignment="1">
      <alignment horizontal="right"/>
    </xf>
    <xf numFmtId="1" fontId="7" fillId="2" borderId="7" xfId="7" applyNumberFormat="1" applyFont="1" applyFill="1" applyBorder="1" applyAlignment="1">
      <alignment horizontal="right"/>
    </xf>
    <xf numFmtId="1" fontId="27" fillId="2" borderId="7" xfId="10" applyNumberFormat="1" applyFont="1" applyFill="1" applyBorder="1" applyAlignment="1">
      <alignment horizontal="left" wrapText="1"/>
    </xf>
    <xf numFmtId="1" fontId="29" fillId="2" borderId="7" xfId="7" applyNumberFormat="1" applyFont="1" applyFill="1" applyBorder="1" applyAlignment="1">
      <alignment horizontal="right"/>
    </xf>
    <xf numFmtId="1" fontId="11" fillId="2" borderId="6" xfId="7" applyNumberFormat="1" applyFont="1" applyFill="1" applyBorder="1" applyAlignment="1">
      <alignment horizontal="right"/>
    </xf>
    <xf numFmtId="0" fontId="1" fillId="2" borderId="0" xfId="4" applyFill="1"/>
    <xf numFmtId="0" fontId="6" fillId="2" borderId="0" xfId="4" applyFont="1" applyFill="1"/>
    <xf numFmtId="1" fontId="1" fillId="2" borderId="0" xfId="4" applyNumberFormat="1" applyFill="1"/>
    <xf numFmtId="0" fontId="20" fillId="2" borderId="0" xfId="4" applyFont="1" applyFill="1"/>
    <xf numFmtId="49" fontId="19" fillId="2" borderId="0" xfId="4" applyNumberFormat="1" applyFont="1" applyFill="1" applyAlignment="1">
      <alignment wrapText="1"/>
    </xf>
    <xf numFmtId="0" fontId="19" fillId="2" borderId="0" xfId="0" applyFont="1" applyFill="1"/>
    <xf numFmtId="0" fontId="6" fillId="2" borderId="0" xfId="4" applyFont="1" applyFill="1" applyAlignment="1">
      <alignment horizontal="right"/>
    </xf>
    <xf numFmtId="0" fontId="11" fillId="2" borderId="0" xfId="4" applyFont="1" applyFill="1" applyAlignment="1">
      <alignment horizontal="right"/>
    </xf>
    <xf numFmtId="1" fontId="10" fillId="2" borderId="0" xfId="4" applyNumberFormat="1" applyFont="1" applyFill="1"/>
    <xf numFmtId="49" fontId="11" fillId="2" borderId="0" xfId="4" applyNumberFormat="1" applyFont="1" applyFill="1" applyAlignment="1">
      <alignment wrapText="1"/>
    </xf>
    <xf numFmtId="0" fontId="19" fillId="2" borderId="0" xfId="4" applyFont="1" applyFill="1"/>
    <xf numFmtId="0" fontId="11" fillId="2" borderId="0" xfId="0" applyFont="1" applyFill="1" applyAlignment="1">
      <alignment wrapText="1"/>
    </xf>
    <xf numFmtId="0" fontId="17" fillId="2" borderId="0" xfId="4" applyFont="1" applyFill="1"/>
    <xf numFmtId="0" fontId="10" fillId="2" borderId="13" xfId="4" applyFont="1" applyFill="1" applyBorder="1" applyAlignment="1">
      <alignment horizontal="center" wrapText="1"/>
    </xf>
    <xf numFmtId="0" fontId="11" fillId="2" borderId="61" xfId="4" applyFont="1" applyFill="1" applyBorder="1" applyAlignment="1">
      <alignment horizontal="center" wrapText="1"/>
    </xf>
    <xf numFmtId="0" fontId="1" fillId="2" borderId="61" xfId="4" applyFill="1" applyBorder="1" applyAlignment="1">
      <alignment horizontal="center"/>
    </xf>
    <xf numFmtId="0" fontId="19" fillId="2" borderId="61" xfId="4" applyFont="1" applyFill="1" applyBorder="1"/>
    <xf numFmtId="0" fontId="19" fillId="2" borderId="61" xfId="4" applyFont="1" applyFill="1" applyBorder="1" applyAlignment="1">
      <alignment horizontal="center"/>
    </xf>
    <xf numFmtId="49" fontId="20" fillId="2" borderId="61" xfId="4" applyNumberFormat="1" applyFont="1" applyFill="1" applyBorder="1"/>
    <xf numFmtId="49" fontId="11" fillId="2" borderId="52" xfId="4" applyNumberFormat="1" applyFont="1" applyFill="1" applyBorder="1"/>
    <xf numFmtId="0" fontId="6" fillId="2" borderId="52" xfId="4" applyFont="1" applyFill="1" applyBorder="1" applyAlignment="1">
      <alignment horizontal="center"/>
    </xf>
    <xf numFmtId="0" fontId="34" fillId="0" borderId="72" xfId="0" applyFont="1" applyBorder="1"/>
    <xf numFmtId="0" fontId="34" fillId="2" borderId="83" xfId="0" applyFont="1" applyFill="1" applyBorder="1"/>
    <xf numFmtId="49" fontId="19" fillId="2" borderId="84" xfId="4" applyNumberFormat="1" applyFont="1" applyFill="1" applyBorder="1"/>
    <xf numFmtId="49" fontId="19" fillId="2" borderId="73" xfId="4" applyNumberFormat="1" applyFont="1" applyFill="1" applyBorder="1"/>
    <xf numFmtId="49" fontId="19" fillId="2" borderId="85" xfId="4" applyNumberFormat="1" applyFont="1" applyFill="1" applyBorder="1"/>
    <xf numFmtId="0" fontId="29" fillId="2" borderId="2" xfId="9" applyFont="1" applyFill="1" applyBorder="1" applyAlignment="1">
      <alignment horizontal="right"/>
    </xf>
    <xf numFmtId="2" fontId="11" fillId="2" borderId="1" xfId="7" applyNumberFormat="1" applyFont="1" applyFill="1" applyBorder="1" applyAlignment="1">
      <alignment horizontal="right"/>
    </xf>
    <xf numFmtId="49" fontId="11" fillId="2" borderId="3" xfId="7" applyNumberFormat="1" applyFont="1" applyFill="1" applyBorder="1" applyAlignment="1">
      <alignment horizontal="right"/>
    </xf>
    <xf numFmtId="1" fontId="7" fillId="4" borderId="86" xfId="7" applyNumberFormat="1" applyFont="1" applyFill="1" applyBorder="1" applyAlignment="1">
      <alignment horizontal="center"/>
    </xf>
    <xf numFmtId="49" fontId="6" fillId="4" borderId="9" xfId="7" applyNumberFormat="1" applyFont="1" applyFill="1" applyBorder="1"/>
    <xf numFmtId="1" fontId="7" fillId="4" borderId="87" xfId="7" applyNumberFormat="1" applyFont="1" applyFill="1" applyBorder="1" applyAlignment="1">
      <alignment horizontal="center"/>
    </xf>
    <xf numFmtId="1" fontId="14" fillId="4" borderId="2" xfId="7" applyNumberFormat="1" applyFont="1" applyFill="1" applyBorder="1" applyAlignment="1">
      <alignment horizontal="left"/>
    </xf>
    <xf numFmtId="1" fontId="14" fillId="4" borderId="9" xfId="7" applyNumberFormat="1" applyFont="1" applyFill="1" applyBorder="1" applyAlignment="1">
      <alignment horizontal="left"/>
    </xf>
    <xf numFmtId="0" fontId="6" fillId="4" borderId="9" xfId="7" applyFont="1" applyFill="1" applyBorder="1" applyAlignment="1">
      <alignment horizontal="center"/>
    </xf>
    <xf numFmtId="1" fontId="10" fillId="4" borderId="61" xfId="7" applyNumberFormat="1" applyFont="1" applyFill="1" applyBorder="1" applyAlignment="1">
      <alignment horizontal="center"/>
    </xf>
    <xf numFmtId="0" fontId="2" fillId="2" borderId="42" xfId="0" applyFont="1" applyFill="1" applyBorder="1" applyAlignment="1" applyProtection="1">
      <alignment horizontal="center"/>
      <protection locked="0"/>
    </xf>
    <xf numFmtId="0" fontId="2" fillId="2" borderId="39" xfId="0" applyFont="1" applyFill="1" applyBorder="1" applyAlignment="1" applyProtection="1">
      <alignment horizontal="center"/>
      <protection locked="0"/>
    </xf>
    <xf numFmtId="0" fontId="2" fillId="2" borderId="37" xfId="0" applyFont="1" applyFill="1" applyBorder="1" applyAlignment="1" applyProtection="1">
      <alignment horizontal="center"/>
      <protection locked="0"/>
    </xf>
    <xf numFmtId="0" fontId="2" fillId="2" borderId="40" xfId="0" applyFont="1" applyFill="1" applyBorder="1" applyAlignment="1" applyProtection="1">
      <alignment horizontal="center"/>
      <protection locked="0"/>
    </xf>
    <xf numFmtId="0" fontId="2" fillId="2" borderId="57" xfId="0" applyFont="1" applyFill="1" applyBorder="1" applyAlignment="1" applyProtection="1">
      <alignment horizontal="center"/>
      <protection locked="0"/>
    </xf>
    <xf numFmtId="0" fontId="2" fillId="2" borderId="64" xfId="0" applyFont="1" applyFill="1" applyBorder="1" applyAlignment="1" applyProtection="1">
      <alignment horizontal="center"/>
      <protection locked="0"/>
    </xf>
    <xf numFmtId="0" fontId="2" fillId="2" borderId="36" xfId="0" applyFont="1" applyFill="1" applyBorder="1" applyAlignment="1" applyProtection="1">
      <alignment horizontal="center"/>
      <protection locked="0"/>
    </xf>
    <xf numFmtId="0" fontId="2" fillId="2" borderId="60" xfId="0" applyFont="1" applyFill="1" applyBorder="1" applyAlignment="1" applyProtection="1">
      <alignment horizontal="center"/>
      <protection locked="0"/>
    </xf>
    <xf numFmtId="0" fontId="2" fillId="2" borderId="38" xfId="0" applyFont="1" applyFill="1" applyBorder="1" applyAlignment="1" applyProtection="1">
      <alignment horizontal="center"/>
      <protection locked="0"/>
    </xf>
    <xf numFmtId="0" fontId="2" fillId="2" borderId="77" xfId="0" applyFont="1" applyFill="1" applyBorder="1" applyAlignment="1" applyProtection="1">
      <alignment horizontal="center"/>
      <protection locked="0"/>
    </xf>
    <xf numFmtId="0" fontId="2" fillId="4" borderId="53" xfId="0" applyFont="1" applyFill="1" applyBorder="1" applyAlignment="1">
      <alignment horizontal="center"/>
    </xf>
    <xf numFmtId="0" fontId="2" fillId="4" borderId="61" xfId="0" applyFont="1" applyFill="1" applyBorder="1" applyAlignment="1">
      <alignment horizontal="center"/>
    </xf>
    <xf numFmtId="0" fontId="6" fillId="5" borderId="88" xfId="7" applyFont="1" applyFill="1" applyBorder="1" applyAlignment="1">
      <alignment horizontal="center"/>
    </xf>
    <xf numFmtId="49" fontId="6" fillId="5" borderId="88" xfId="7" applyNumberFormat="1" applyFont="1" applyFill="1" applyBorder="1"/>
    <xf numFmtId="0" fontId="23" fillId="2" borderId="0" xfId="0" applyFont="1" applyFill="1" applyAlignment="1">
      <alignment horizontal="center"/>
    </xf>
    <xf numFmtId="0" fontId="23" fillId="2" borderId="5" xfId="0" applyFont="1" applyFill="1" applyBorder="1" applyAlignment="1">
      <alignment horizontal="center"/>
    </xf>
    <xf numFmtId="1" fontId="23" fillId="2" borderId="7" xfId="0" applyNumberFormat="1" applyFont="1" applyFill="1" applyBorder="1" applyAlignment="1">
      <alignment horizontal="center"/>
    </xf>
    <xf numFmtId="0" fontId="23" fillId="2" borderId="6" xfId="0" applyFont="1" applyFill="1" applyBorder="1" applyAlignment="1">
      <alignment horizontal="center"/>
    </xf>
    <xf numFmtId="1" fontId="30" fillId="2" borderId="1" xfId="0" applyNumberFormat="1" applyFont="1" applyFill="1" applyBorder="1" applyAlignment="1">
      <alignment horizontal="center" wrapText="1"/>
    </xf>
    <xf numFmtId="1" fontId="23" fillId="2" borderId="0" xfId="0" applyNumberFormat="1" applyFont="1" applyFill="1" applyAlignment="1">
      <alignment horizontal="center"/>
    </xf>
    <xf numFmtId="1" fontId="11" fillId="2" borderId="66" xfId="7" applyNumberFormat="1" applyFont="1" applyFill="1" applyBorder="1"/>
    <xf numFmtId="1" fontId="11" fillId="2" borderId="13" xfId="7" applyNumberFormat="1" applyFont="1" applyFill="1" applyBorder="1"/>
    <xf numFmtId="1" fontId="14" fillId="5" borderId="88" xfId="7" applyNumberFormat="1" applyFont="1" applyFill="1" applyBorder="1"/>
    <xf numFmtId="0" fontId="18" fillId="2" borderId="0" xfId="7" applyFont="1" applyFill="1"/>
    <xf numFmtId="0" fontId="7" fillId="2" borderId="23" xfId="4" applyFont="1" applyFill="1" applyBorder="1"/>
    <xf numFmtId="0" fontId="16" fillId="0" borderId="0" xfId="0" applyFont="1"/>
    <xf numFmtId="0" fontId="10" fillId="0" borderId="0" xfId="0" applyFont="1"/>
    <xf numFmtId="0" fontId="15" fillId="0" borderId="0" xfId="0" applyFont="1"/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7" fillId="0" borderId="0" xfId="0" applyFont="1"/>
    <xf numFmtId="0" fontId="10" fillId="0" borderId="0" xfId="0" applyFont="1" applyAlignment="1">
      <alignment horizontal="right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1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1" fontId="7" fillId="5" borderId="89" xfId="4" applyNumberFormat="1" applyFont="1" applyFill="1" applyBorder="1" applyAlignment="1">
      <alignment horizontal="center"/>
    </xf>
    <xf numFmtId="1" fontId="7" fillId="5" borderId="90" xfId="4" applyNumberFormat="1" applyFont="1" applyFill="1" applyBorder="1" applyAlignment="1">
      <alignment horizontal="center"/>
    </xf>
    <xf numFmtId="1" fontId="7" fillId="5" borderId="91" xfId="4" applyNumberFormat="1" applyFont="1" applyFill="1" applyBorder="1" applyAlignment="1">
      <alignment horizontal="center"/>
    </xf>
    <xf numFmtId="1" fontId="7" fillId="5" borderId="92" xfId="4" applyNumberFormat="1" applyFont="1" applyFill="1" applyBorder="1" applyAlignment="1">
      <alignment horizontal="center"/>
    </xf>
    <xf numFmtId="1" fontId="7" fillId="5" borderId="93" xfId="4" applyNumberFormat="1" applyFont="1" applyFill="1" applyBorder="1" applyAlignment="1">
      <alignment horizontal="center"/>
    </xf>
    <xf numFmtId="0" fontId="10" fillId="5" borderId="93" xfId="0" applyFont="1" applyFill="1" applyBorder="1" applyAlignment="1">
      <alignment horizontal="center"/>
    </xf>
    <xf numFmtId="1" fontId="10" fillId="5" borderId="91" xfId="4" applyNumberFormat="1" applyFont="1" applyFill="1" applyBorder="1" applyAlignment="1">
      <alignment horizontal="center"/>
    </xf>
    <xf numFmtId="1" fontId="7" fillId="5" borderId="94" xfId="4" applyNumberFormat="1" applyFont="1" applyFill="1" applyBorder="1" applyAlignment="1">
      <alignment horizontal="center"/>
    </xf>
    <xf numFmtId="1" fontId="7" fillId="5" borderId="95" xfId="4" applyNumberFormat="1" applyFont="1" applyFill="1" applyBorder="1" applyAlignment="1">
      <alignment horizontal="center"/>
    </xf>
    <xf numFmtId="1" fontId="7" fillId="2" borderId="96" xfId="4" applyNumberFormat="1" applyFont="1" applyFill="1" applyBorder="1" applyAlignment="1">
      <alignment horizontal="center"/>
    </xf>
    <xf numFmtId="0" fontId="10" fillId="2" borderId="27" xfId="0" applyFont="1" applyFill="1" applyBorder="1" applyAlignment="1">
      <alignment horizontal="center"/>
    </xf>
    <xf numFmtId="1" fontId="7" fillId="2" borderId="29" xfId="4" applyNumberFormat="1" applyFont="1" applyFill="1" applyBorder="1" applyAlignment="1">
      <alignment horizontal="center"/>
    </xf>
    <xf numFmtId="1" fontId="7" fillId="2" borderId="97" xfId="4" applyNumberFormat="1" applyFont="1" applyFill="1" applyBorder="1" applyAlignment="1">
      <alignment horizontal="center"/>
    </xf>
    <xf numFmtId="0" fontId="10" fillId="2" borderId="0" xfId="4" applyFont="1" applyFill="1" applyAlignment="1">
      <alignment horizontal="right"/>
    </xf>
    <xf numFmtId="0" fontId="10" fillId="2" borderId="7" xfId="0" applyFont="1" applyFill="1" applyBorder="1" applyAlignment="1">
      <alignment horizontal="center"/>
    </xf>
    <xf numFmtId="0" fontId="10" fillId="2" borderId="0" xfId="0" applyFont="1" applyFill="1" applyAlignment="1">
      <alignment horizontal="center"/>
    </xf>
    <xf numFmtId="1" fontId="10" fillId="2" borderId="1" xfId="4" applyNumberFormat="1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1" fontId="10" fillId="2" borderId="7" xfId="4" applyNumberFormat="1" applyFont="1" applyFill="1" applyBorder="1" applyAlignment="1">
      <alignment horizontal="center"/>
    </xf>
    <xf numFmtId="1" fontId="7" fillId="2" borderId="98" xfId="4" applyNumberFormat="1" applyFont="1" applyFill="1" applyBorder="1" applyAlignment="1">
      <alignment horizontal="center"/>
    </xf>
    <xf numFmtId="1" fontId="10" fillId="2" borderId="2" xfId="4" applyNumberFormat="1" applyFont="1" applyFill="1" applyBorder="1" applyAlignment="1">
      <alignment horizontal="center"/>
    </xf>
    <xf numFmtId="0" fontId="10" fillId="2" borderId="70" xfId="0" applyFont="1" applyFill="1" applyBorder="1" applyAlignment="1">
      <alignment horizontal="right"/>
    </xf>
    <xf numFmtId="0" fontId="10" fillId="2" borderId="55" xfId="0" applyFont="1" applyFill="1" applyBorder="1"/>
    <xf numFmtId="0" fontId="10" fillId="2" borderId="55" xfId="0" applyFont="1" applyFill="1" applyBorder="1" applyAlignment="1">
      <alignment horizontal="right"/>
    </xf>
    <xf numFmtId="0" fontId="10" fillId="2" borderId="19" xfId="0" applyFont="1" applyFill="1" applyBorder="1"/>
    <xf numFmtId="0" fontId="10" fillId="2" borderId="55" xfId="0" quotePrefix="1" applyFont="1" applyFill="1" applyBorder="1" applyAlignment="1">
      <alignment horizontal="right"/>
    </xf>
    <xf numFmtId="0" fontId="10" fillId="2" borderId="19" xfId="0" quotePrefix="1" applyFont="1" applyFill="1" applyBorder="1" applyAlignment="1">
      <alignment horizontal="right"/>
    </xf>
    <xf numFmtId="0" fontId="10" fillId="2" borderId="99" xfId="0" applyFont="1" applyFill="1" applyBorder="1" applyAlignment="1">
      <alignment horizontal="right"/>
    </xf>
    <xf numFmtId="0" fontId="10" fillId="2" borderId="28" xfId="0" applyFont="1" applyFill="1" applyBorder="1" applyAlignment="1">
      <alignment horizontal="right"/>
    </xf>
    <xf numFmtId="0" fontId="10" fillId="2" borderId="31" xfId="0" applyFont="1" applyFill="1" applyBorder="1" applyAlignment="1">
      <alignment horizontal="right"/>
    </xf>
    <xf numFmtId="0" fontId="10" fillId="2" borderId="29" xfId="0" applyFont="1" applyFill="1" applyBorder="1" applyAlignment="1">
      <alignment horizontal="center"/>
    </xf>
    <xf numFmtId="0" fontId="10" fillId="2" borderId="100" xfId="0" applyFont="1" applyFill="1" applyBorder="1" applyAlignment="1">
      <alignment horizontal="right"/>
    </xf>
    <xf numFmtId="0" fontId="7" fillId="2" borderId="101" xfId="0" applyFont="1" applyFill="1" applyBorder="1"/>
    <xf numFmtId="0" fontId="10" fillId="2" borderId="28" xfId="4" applyFont="1" applyFill="1" applyBorder="1" applyAlignment="1">
      <alignment horizontal="right"/>
    </xf>
    <xf numFmtId="0" fontId="12" fillId="2" borderId="30" xfId="4" applyFont="1" applyFill="1" applyBorder="1" applyAlignment="1">
      <alignment horizontal="right"/>
    </xf>
    <xf numFmtId="0" fontId="12" fillId="2" borderId="32" xfId="4" applyFont="1" applyFill="1" applyBorder="1" applyAlignment="1">
      <alignment horizontal="right"/>
    </xf>
    <xf numFmtId="0" fontId="12" fillId="2" borderId="28" xfId="4" applyFont="1" applyFill="1" applyBorder="1"/>
    <xf numFmtId="0" fontId="15" fillId="2" borderId="0" xfId="0" applyFont="1" applyFill="1"/>
    <xf numFmtId="0" fontId="37" fillId="2" borderId="5" xfId="0" applyFont="1" applyFill="1" applyBorder="1" applyAlignment="1">
      <alignment horizontal="center"/>
    </xf>
    <xf numFmtId="0" fontId="19" fillId="2" borderId="102" xfId="0" applyFont="1" applyFill="1" applyBorder="1" applyAlignment="1">
      <alignment horizontal="center"/>
    </xf>
    <xf numFmtId="0" fontId="19" fillId="2" borderId="103" xfId="0" applyFont="1" applyFill="1" applyBorder="1" applyAlignment="1">
      <alignment horizontal="center"/>
    </xf>
    <xf numFmtId="0" fontId="19" fillId="2" borderId="0" xfId="0" applyFont="1" applyFill="1" applyAlignment="1">
      <alignment horizontal="center"/>
    </xf>
    <xf numFmtId="0" fontId="19" fillId="2" borderId="5" xfId="0" applyFont="1" applyFill="1" applyBorder="1" applyAlignment="1">
      <alignment horizontal="center"/>
    </xf>
    <xf numFmtId="0" fontId="1" fillId="2" borderId="0" xfId="0" applyFont="1" applyFill="1"/>
    <xf numFmtId="0" fontId="37" fillId="2" borderId="0" xfId="0" applyFont="1" applyFill="1"/>
    <xf numFmtId="0" fontId="37" fillId="2" borderId="0" xfId="0" applyFont="1" applyFill="1" applyAlignment="1">
      <alignment horizontal="center"/>
    </xf>
    <xf numFmtId="0" fontId="37" fillId="2" borderId="8" xfId="0" applyFont="1" applyFill="1" applyBorder="1" applyAlignment="1">
      <alignment horizontal="right"/>
    </xf>
    <xf numFmtId="0" fontId="37" fillId="2" borderId="13" xfId="0" applyFont="1" applyFill="1" applyBorder="1" applyAlignment="1">
      <alignment horizontal="right"/>
    </xf>
    <xf numFmtId="0" fontId="37" fillId="2" borderId="8" xfId="0" applyFont="1" applyFill="1" applyBorder="1"/>
    <xf numFmtId="0" fontId="37" fillId="2" borderId="103" xfId="0" applyFont="1" applyFill="1" applyBorder="1" applyAlignment="1">
      <alignment horizontal="center"/>
    </xf>
    <xf numFmtId="0" fontId="37" fillId="2" borderId="13" xfId="0" applyFont="1" applyFill="1" applyBorder="1"/>
    <xf numFmtId="0" fontId="37" fillId="2" borderId="7" xfId="0" applyFont="1" applyFill="1" applyBorder="1" applyAlignment="1">
      <alignment horizontal="center"/>
    </xf>
    <xf numFmtId="0" fontId="37" fillId="2" borderId="6" xfId="0" applyFont="1" applyFill="1" applyBorder="1" applyAlignment="1">
      <alignment horizontal="center"/>
    </xf>
    <xf numFmtId="0" fontId="19" fillId="2" borderId="1" xfId="0" applyFont="1" applyFill="1" applyBorder="1" applyAlignment="1">
      <alignment horizontal="center"/>
    </xf>
    <xf numFmtId="0" fontId="19" fillId="2" borderId="4" xfId="0" applyFont="1" applyFill="1" applyBorder="1" applyAlignment="1">
      <alignment horizontal="center"/>
    </xf>
    <xf numFmtId="0" fontId="37" fillId="2" borderId="0" xfId="0" applyFont="1" applyFill="1" applyAlignment="1">
      <alignment horizontal="right"/>
    </xf>
    <xf numFmtId="0" fontId="37" fillId="2" borderId="102" xfId="0" applyFont="1" applyFill="1" applyBorder="1" applyAlignment="1">
      <alignment horizontal="center"/>
    </xf>
    <xf numFmtId="0" fontId="37" fillId="2" borderId="104" xfId="0" applyFont="1" applyFill="1" applyBorder="1" applyAlignment="1">
      <alignment horizontal="center"/>
    </xf>
    <xf numFmtId="0" fontId="37" fillId="0" borderId="8" xfId="0" applyFont="1" applyBorder="1" applyAlignment="1">
      <alignment horizontal="right"/>
    </xf>
    <xf numFmtId="0" fontId="37" fillId="2" borderId="8" xfId="0" applyFont="1" applyFill="1" applyBorder="1" applyAlignment="1">
      <alignment horizontal="center"/>
    </xf>
    <xf numFmtId="0" fontId="37" fillId="2" borderId="13" xfId="0" applyFont="1" applyFill="1" applyBorder="1" applyAlignment="1">
      <alignment vertical="center"/>
    </xf>
    <xf numFmtId="0" fontId="6" fillId="2" borderId="9" xfId="0" applyFont="1" applyFill="1" applyBorder="1"/>
    <xf numFmtId="0" fontId="21" fillId="2" borderId="2" xfId="0" applyFont="1" applyFill="1" applyBorder="1" applyAlignment="1">
      <alignment horizontal="center"/>
    </xf>
    <xf numFmtId="0" fontId="37" fillId="2" borderId="9" xfId="0" applyFont="1" applyFill="1" applyBorder="1"/>
    <xf numFmtId="0" fontId="37" fillId="2" borderId="2" xfId="0" applyFont="1" applyFill="1" applyBorder="1" applyAlignment="1">
      <alignment horizontal="center"/>
    </xf>
    <xf numFmtId="0" fontId="37" fillId="2" borderId="63" xfId="0" applyFont="1" applyFill="1" applyBorder="1" applyAlignment="1">
      <alignment horizontal="center"/>
    </xf>
    <xf numFmtId="0" fontId="10" fillId="2" borderId="57" xfId="0" applyFont="1" applyFill="1" applyBorder="1"/>
    <xf numFmtId="1" fontId="11" fillId="2" borderId="5" xfId="0" applyNumberFormat="1" applyFont="1" applyFill="1" applyBorder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39" fillId="2" borderId="0" xfId="13" applyFont="1" applyFill="1"/>
    <xf numFmtId="1" fontId="23" fillId="2" borderId="0" xfId="13" applyNumberFormat="1" applyFont="1" applyFill="1"/>
    <xf numFmtId="0" fontId="39" fillId="2" borderId="0" xfId="13" applyFont="1" applyFill="1" applyAlignment="1">
      <alignment horizontal="center"/>
    </xf>
    <xf numFmtId="0" fontId="2" fillId="2" borderId="0" xfId="13" applyFill="1"/>
    <xf numFmtId="0" fontId="2" fillId="2" borderId="0" xfId="13" applyFill="1" applyAlignment="1">
      <alignment horizontal="center"/>
    </xf>
    <xf numFmtId="0" fontId="7" fillId="2" borderId="0" xfId="13" applyFont="1" applyFill="1"/>
    <xf numFmtId="0" fontId="7" fillId="2" borderId="0" xfId="13" applyFont="1" applyFill="1" applyAlignment="1">
      <alignment horizontal="center"/>
    </xf>
    <xf numFmtId="1" fontId="14" fillId="2" borderId="0" xfId="13" applyNumberFormat="1" applyFont="1" applyFill="1"/>
    <xf numFmtId="0" fontId="7" fillId="2" borderId="2" xfId="13" applyFont="1" applyFill="1" applyBorder="1"/>
    <xf numFmtId="0" fontId="2" fillId="2" borderId="105" xfId="13" applyFill="1" applyBorder="1" applyAlignment="1">
      <alignment wrapText="1"/>
    </xf>
    <xf numFmtId="1" fontId="23" fillId="2" borderId="106" xfId="13" quotePrefix="1" applyNumberFormat="1" applyFont="1" applyFill="1" applyBorder="1" applyAlignment="1">
      <alignment horizontal="right" wrapText="1"/>
    </xf>
    <xf numFmtId="0" fontId="2" fillId="2" borderId="0" xfId="13" applyFill="1" applyAlignment="1">
      <alignment wrapText="1"/>
    </xf>
    <xf numFmtId="0" fontId="2" fillId="2" borderId="107" xfId="13" applyFill="1" applyBorder="1" applyAlignment="1">
      <alignment wrapText="1"/>
    </xf>
    <xf numFmtId="1" fontId="23" fillId="2" borderId="108" xfId="13" quotePrefix="1" applyNumberFormat="1" applyFont="1" applyFill="1" applyBorder="1" applyAlignment="1">
      <alignment horizontal="right" wrapText="1"/>
    </xf>
    <xf numFmtId="0" fontId="2" fillId="2" borderId="109" xfId="13" applyFill="1" applyBorder="1" applyAlignment="1">
      <alignment wrapText="1"/>
    </xf>
    <xf numFmtId="1" fontId="23" fillId="2" borderId="110" xfId="13" quotePrefix="1" applyNumberFormat="1" applyFont="1" applyFill="1" applyBorder="1" applyAlignment="1">
      <alignment horizontal="right" wrapText="1"/>
    </xf>
    <xf numFmtId="0" fontId="7" fillId="2" borderId="61" xfId="13" applyFont="1" applyFill="1" applyBorder="1" applyAlignment="1">
      <alignment wrapText="1"/>
    </xf>
    <xf numFmtId="0" fontId="7" fillId="2" borderId="9" xfId="13" applyFont="1" applyFill="1" applyBorder="1"/>
    <xf numFmtId="1" fontId="14" fillId="2" borderId="2" xfId="13" applyNumberFormat="1" applyFont="1" applyFill="1" applyBorder="1"/>
    <xf numFmtId="0" fontId="7" fillId="2" borderId="63" xfId="13" applyFont="1" applyFill="1" applyBorder="1" applyAlignment="1">
      <alignment horizontal="center"/>
    </xf>
    <xf numFmtId="0" fontId="2" fillId="2" borderId="111" xfId="13" applyFill="1" applyBorder="1" applyAlignment="1">
      <alignment horizontal="center" wrapText="1"/>
    </xf>
    <xf numFmtId="0" fontId="2" fillId="2" borderId="80" xfId="13" applyFill="1" applyBorder="1" applyAlignment="1">
      <alignment horizontal="center" wrapText="1"/>
    </xf>
    <xf numFmtId="0" fontId="2" fillId="2" borderId="112" xfId="13" applyFill="1" applyBorder="1" applyAlignment="1">
      <alignment horizontal="center" wrapText="1"/>
    </xf>
    <xf numFmtId="0" fontId="2" fillId="0" borderId="0" xfId="2"/>
    <xf numFmtId="0" fontId="19" fillId="2" borderId="0" xfId="5" applyFill="1"/>
    <xf numFmtId="49" fontId="19" fillId="2" borderId="0" xfId="5" applyNumberFormat="1" applyFill="1"/>
    <xf numFmtId="0" fontId="6" fillId="2" borderId="0" xfId="5" applyFont="1" applyFill="1"/>
    <xf numFmtId="0" fontId="6" fillId="2" borderId="113" xfId="5" applyFont="1" applyFill="1" applyBorder="1" applyAlignment="1">
      <alignment horizontal="center"/>
    </xf>
    <xf numFmtId="0" fontId="11" fillId="2" borderId="114" xfId="5" applyFont="1" applyFill="1" applyBorder="1" applyAlignment="1">
      <alignment horizontal="center" wrapText="1"/>
    </xf>
    <xf numFmtId="0" fontId="32" fillId="2" borderId="115" xfId="5" applyFont="1" applyFill="1" applyBorder="1"/>
    <xf numFmtId="1" fontId="10" fillId="4" borderId="61" xfId="5" applyNumberFormat="1" applyFont="1" applyFill="1" applyBorder="1" applyAlignment="1">
      <alignment horizontal="center"/>
    </xf>
    <xf numFmtId="1" fontId="10" fillId="2" borderId="116" xfId="5" applyNumberFormat="1" applyFont="1" applyFill="1" applyBorder="1" applyAlignment="1" applyProtection="1">
      <alignment horizontal="center"/>
      <protection locked="0"/>
    </xf>
    <xf numFmtId="0" fontId="19" fillId="2" borderId="0" xfId="12" applyFill="1"/>
    <xf numFmtId="0" fontId="32" fillId="0" borderId="115" xfId="5" applyFont="1" applyBorder="1"/>
    <xf numFmtId="1" fontId="10" fillId="0" borderId="116" xfId="5" applyNumberFormat="1" applyFont="1" applyBorder="1" applyAlignment="1" applyProtection="1">
      <alignment horizontal="center"/>
      <protection locked="0"/>
    </xf>
    <xf numFmtId="0" fontId="34" fillId="0" borderId="61" xfId="12" applyFont="1" applyBorder="1"/>
    <xf numFmtId="1" fontId="7" fillId="4" borderId="117" xfId="5" applyNumberFormat="1" applyFont="1" applyFill="1" applyBorder="1" applyAlignment="1">
      <alignment horizontal="center"/>
    </xf>
    <xf numFmtId="1" fontId="10" fillId="2" borderId="118" xfId="5" applyNumberFormat="1" applyFont="1" applyFill="1" applyBorder="1" applyAlignment="1" applyProtection="1">
      <alignment horizontal="center"/>
      <protection locked="0"/>
    </xf>
    <xf numFmtId="0" fontId="20" fillId="2" borderId="0" xfId="5" applyFont="1" applyFill="1"/>
    <xf numFmtId="0" fontId="11" fillId="2" borderId="0" xfId="5" applyFont="1" applyFill="1" applyAlignment="1">
      <alignment horizontal="right"/>
    </xf>
    <xf numFmtId="1" fontId="10" fillId="2" borderId="0" xfId="5" applyNumberFormat="1" applyFont="1" applyFill="1"/>
    <xf numFmtId="1" fontId="19" fillId="2" borderId="0" xfId="5" applyNumberFormat="1" applyFill="1"/>
    <xf numFmtId="0" fontId="19" fillId="2" borderId="119" xfId="5" applyFill="1" applyBorder="1"/>
    <xf numFmtId="0" fontId="19" fillId="2" borderId="114" xfId="5" applyFill="1" applyBorder="1" applyAlignment="1">
      <alignment horizontal="center"/>
    </xf>
    <xf numFmtId="49" fontId="11" fillId="2" borderId="0" xfId="5" applyNumberFormat="1" applyFont="1" applyFill="1"/>
    <xf numFmtId="49" fontId="19" fillId="2" borderId="115" xfId="5" applyNumberFormat="1" applyFill="1" applyBorder="1"/>
    <xf numFmtId="49" fontId="11" fillId="2" borderId="0" xfId="5" applyNumberFormat="1" applyFont="1" applyFill="1" applyAlignment="1">
      <alignment wrapText="1"/>
    </xf>
    <xf numFmtId="0" fontId="10" fillId="2" borderId="0" xfId="5" applyFont="1" applyFill="1" applyAlignment="1" applyProtection="1">
      <alignment horizontal="center"/>
      <protection locked="0"/>
    </xf>
    <xf numFmtId="49" fontId="10" fillId="2" borderId="0" xfId="5" applyNumberFormat="1" applyFont="1" applyFill="1" applyAlignment="1">
      <alignment horizontal="right"/>
    </xf>
    <xf numFmtId="49" fontId="20" fillId="2" borderId="120" xfId="5" applyNumberFormat="1" applyFont="1" applyFill="1" applyBorder="1"/>
    <xf numFmtId="1" fontId="7" fillId="4" borderId="118" xfId="5" applyNumberFormat="1" applyFont="1" applyFill="1" applyBorder="1" applyAlignment="1">
      <alignment horizontal="center"/>
    </xf>
    <xf numFmtId="0" fontId="19" fillId="2" borderId="0" xfId="12" applyFill="1" applyAlignment="1">
      <alignment wrapText="1"/>
    </xf>
    <xf numFmtId="49" fontId="6" fillId="2" borderId="0" xfId="8" applyNumberFormat="1" applyFont="1" applyFill="1" applyAlignment="1">
      <alignment horizontal="left"/>
    </xf>
    <xf numFmtId="0" fontId="7" fillId="2" borderId="3" xfId="8" applyFont="1" applyFill="1" applyBorder="1" applyAlignment="1">
      <alignment horizontal="left"/>
    </xf>
    <xf numFmtId="0" fontId="7" fillId="2" borderId="8" xfId="8" applyFont="1" applyFill="1" applyBorder="1" applyAlignment="1">
      <alignment horizontal="left"/>
    </xf>
    <xf numFmtId="1" fontId="10" fillId="2" borderId="35" xfId="8" applyNumberFormat="1" applyFont="1" applyFill="1" applyBorder="1" applyAlignment="1" applyProtection="1">
      <alignment horizontal="center"/>
      <protection locked="0"/>
    </xf>
    <xf numFmtId="0" fontId="10" fillId="2" borderId="8" xfId="8" applyFont="1" applyFill="1" applyBorder="1" applyAlignment="1">
      <alignment horizontal="left"/>
    </xf>
    <xf numFmtId="1" fontId="10" fillId="2" borderId="33" xfId="8" applyNumberFormat="1" applyFont="1" applyFill="1" applyBorder="1" applyAlignment="1" applyProtection="1">
      <alignment horizontal="center"/>
      <protection locked="0"/>
    </xf>
    <xf numFmtId="49" fontId="11" fillId="2" borderId="15" xfId="8" applyNumberFormat="1" applyFont="1" applyFill="1" applyBorder="1" applyAlignment="1">
      <alignment horizontal="right"/>
    </xf>
    <xf numFmtId="1" fontId="10" fillId="2" borderId="62" xfId="8" applyNumberFormat="1" applyFont="1" applyFill="1" applyBorder="1" applyAlignment="1" applyProtection="1">
      <alignment horizontal="center"/>
      <protection locked="0"/>
    </xf>
    <xf numFmtId="0" fontId="10" fillId="2" borderId="56" xfId="8" applyFont="1" applyFill="1" applyBorder="1"/>
    <xf numFmtId="49" fontId="11" fillId="2" borderId="65" xfId="8" applyNumberFormat="1" applyFont="1" applyFill="1" applyBorder="1" applyAlignment="1">
      <alignment horizontal="right"/>
    </xf>
    <xf numFmtId="1" fontId="10" fillId="2" borderId="34" xfId="8" applyNumberFormat="1" applyFont="1" applyFill="1" applyBorder="1" applyAlignment="1" applyProtection="1">
      <alignment horizontal="center"/>
      <protection locked="0"/>
    </xf>
    <xf numFmtId="0" fontId="10" fillId="2" borderId="2" xfId="8" applyFont="1" applyFill="1" applyBorder="1"/>
    <xf numFmtId="0" fontId="10" fillId="2" borderId="0" xfId="8" applyFont="1" applyFill="1"/>
    <xf numFmtId="1" fontId="7" fillId="4" borderId="61" xfId="8" applyNumberFormat="1" applyFont="1" applyFill="1" applyBorder="1" applyAlignment="1">
      <alignment horizontal="center"/>
    </xf>
    <xf numFmtId="1" fontId="7" fillId="4" borderId="63" xfId="8" applyNumberFormat="1" applyFont="1" applyFill="1" applyBorder="1" applyAlignment="1">
      <alignment horizontal="center"/>
    </xf>
    <xf numFmtId="0" fontId="7" fillId="2" borderId="9" xfId="8" applyFont="1" applyFill="1" applyBorder="1" applyAlignment="1">
      <alignment horizontal="left"/>
    </xf>
    <xf numFmtId="1" fontId="10" fillId="2" borderId="10" xfId="8" applyNumberFormat="1" applyFont="1" applyFill="1" applyBorder="1" applyAlignment="1" applyProtection="1">
      <alignment horizontal="center"/>
      <protection locked="0"/>
    </xf>
    <xf numFmtId="0" fontId="6" fillId="2" borderId="9" xfId="8" applyFont="1" applyFill="1" applyBorder="1" applyAlignment="1">
      <alignment horizontal="left"/>
    </xf>
    <xf numFmtId="0" fontId="2" fillId="2" borderId="2" xfId="9" applyFill="1" applyBorder="1"/>
    <xf numFmtId="0" fontId="7" fillId="2" borderId="9" xfId="8" applyFont="1" applyFill="1" applyBorder="1" applyAlignment="1">
      <alignment horizontal="center"/>
    </xf>
    <xf numFmtId="0" fontId="7" fillId="2" borderId="86" xfId="8" applyFont="1" applyFill="1" applyBorder="1" applyAlignment="1">
      <alignment horizontal="center"/>
    </xf>
    <xf numFmtId="0" fontId="9" fillId="2" borderId="87" xfId="9" applyFont="1" applyFill="1" applyBorder="1" applyAlignment="1">
      <alignment horizontal="center"/>
    </xf>
    <xf numFmtId="0" fontId="10" fillId="2" borderId="1" xfId="8" applyFont="1" applyFill="1" applyBorder="1"/>
    <xf numFmtId="0" fontId="7" fillId="2" borderId="13" xfId="8" applyFont="1" applyFill="1" applyBorder="1" applyAlignment="1">
      <alignment horizontal="left"/>
    </xf>
    <xf numFmtId="0" fontId="10" fillId="2" borderId="19" xfId="8" applyFont="1" applyFill="1" applyBorder="1"/>
    <xf numFmtId="0" fontId="33" fillId="2" borderId="2" xfId="8" applyFont="1" applyFill="1" applyBorder="1"/>
    <xf numFmtId="49" fontId="11" fillId="2" borderId="3" xfId="5" applyNumberFormat="1" applyFont="1" applyFill="1" applyBorder="1"/>
    <xf numFmtId="1" fontId="10" fillId="2" borderId="60" xfId="8" applyNumberFormat="1" applyFont="1" applyFill="1" applyBorder="1" applyAlignment="1" applyProtection="1">
      <alignment horizontal="center"/>
      <protection locked="0"/>
    </xf>
    <xf numFmtId="1" fontId="10" fillId="2" borderId="40" xfId="8" applyNumberFormat="1" applyFont="1" applyFill="1" applyBorder="1" applyAlignment="1" applyProtection="1">
      <alignment horizontal="center"/>
      <protection locked="0"/>
    </xf>
    <xf numFmtId="49" fontId="11" fillId="2" borderId="121" xfId="8" applyNumberFormat="1" applyFont="1" applyFill="1" applyBorder="1" applyAlignment="1">
      <alignment horizontal="right"/>
    </xf>
    <xf numFmtId="49" fontId="11" fillId="2" borderId="74" xfId="8" applyNumberFormat="1" applyFont="1" applyFill="1" applyBorder="1" applyAlignment="1">
      <alignment horizontal="right"/>
    </xf>
    <xf numFmtId="49" fontId="11" fillId="2" borderId="76" xfId="8" applyNumberFormat="1" applyFont="1" applyFill="1" applyBorder="1" applyAlignment="1">
      <alignment horizontal="right"/>
    </xf>
    <xf numFmtId="1" fontId="10" fillId="2" borderId="77" xfId="8" applyNumberFormat="1" applyFont="1" applyFill="1" applyBorder="1" applyAlignment="1" applyProtection="1">
      <alignment horizontal="center"/>
      <protection locked="0"/>
    </xf>
    <xf numFmtId="0" fontId="7" fillId="2" borderId="47" xfId="8" applyFont="1" applyFill="1" applyBorder="1" applyAlignment="1">
      <alignment horizontal="center"/>
    </xf>
    <xf numFmtId="1" fontId="7" fillId="4" borderId="6" xfId="8" applyNumberFormat="1" applyFont="1" applyFill="1" applyBorder="1" applyAlignment="1">
      <alignment horizontal="center"/>
    </xf>
    <xf numFmtId="1" fontId="10" fillId="2" borderId="122" xfId="8" applyNumberFormat="1" applyFont="1" applyFill="1" applyBorder="1" applyAlignment="1" applyProtection="1">
      <alignment horizontal="center"/>
      <protection locked="0"/>
    </xf>
    <xf numFmtId="1" fontId="10" fillId="2" borderId="64" xfId="8" applyNumberFormat="1" applyFont="1" applyFill="1" applyBorder="1" applyAlignment="1" applyProtection="1">
      <alignment horizontal="center"/>
      <protection locked="0"/>
    </xf>
    <xf numFmtId="0" fontId="7" fillId="2" borderId="0" xfId="8" applyFont="1" applyFill="1" applyAlignment="1">
      <alignment horizontal="left"/>
    </xf>
    <xf numFmtId="0" fontId="10" fillId="2" borderId="17" xfId="8" applyFont="1" applyFill="1" applyBorder="1"/>
    <xf numFmtId="0" fontId="33" fillId="2" borderId="18" xfId="8" applyFont="1" applyFill="1" applyBorder="1"/>
    <xf numFmtId="0" fontId="33" fillId="2" borderId="19" xfId="8" applyFont="1" applyFill="1" applyBorder="1"/>
    <xf numFmtId="0" fontId="7" fillId="2" borderId="3" xfId="8" applyFont="1" applyFill="1" applyBorder="1" applyAlignment="1">
      <alignment horizontal="center"/>
    </xf>
    <xf numFmtId="0" fontId="9" fillId="2" borderId="123" xfId="9" applyFont="1" applyFill="1" applyBorder="1" applyAlignment="1">
      <alignment horizontal="center"/>
    </xf>
    <xf numFmtId="1" fontId="7" fillId="4" borderId="53" xfId="8" applyNumberFormat="1" applyFont="1" applyFill="1" applyBorder="1" applyAlignment="1">
      <alignment horizontal="center"/>
    </xf>
    <xf numFmtId="49" fontId="19" fillId="2" borderId="4" xfId="5" applyNumberFormat="1" applyFill="1" applyBorder="1" applyAlignment="1">
      <alignment horizontal="center"/>
    </xf>
    <xf numFmtId="0" fontId="10" fillId="2" borderId="12" xfId="7" applyFont="1" applyFill="1" applyBorder="1" applyAlignment="1">
      <alignment horizontal="left"/>
    </xf>
    <xf numFmtId="0" fontId="6" fillId="2" borderId="0" xfId="0" applyFont="1" applyFill="1" applyAlignment="1">
      <alignment horizontal="right"/>
    </xf>
    <xf numFmtId="0" fontId="10" fillId="2" borderId="123" xfId="9" applyFont="1" applyFill="1" applyBorder="1" applyAlignment="1" applyProtection="1">
      <alignment horizontal="center"/>
      <protection locked="0"/>
    </xf>
    <xf numFmtId="0" fontId="6" fillId="2" borderId="13" xfId="7" applyFont="1" applyFill="1" applyBorder="1" applyAlignment="1">
      <alignment horizontal="left"/>
    </xf>
    <xf numFmtId="0" fontId="29" fillId="2" borderId="7" xfId="9" applyFont="1" applyFill="1" applyBorder="1" applyAlignment="1">
      <alignment horizontal="right"/>
    </xf>
    <xf numFmtId="0" fontId="10" fillId="0" borderId="13" xfId="7" applyFont="1" applyBorder="1" applyAlignment="1">
      <alignment horizontal="left"/>
    </xf>
    <xf numFmtId="0" fontId="10" fillId="0" borderId="6" xfId="7" applyFont="1" applyBorder="1" applyAlignment="1">
      <alignment horizontal="left"/>
    </xf>
    <xf numFmtId="1" fontId="11" fillId="2" borderId="66" xfId="7" applyNumberFormat="1" applyFont="1" applyFill="1" applyBorder="1" applyAlignment="1">
      <alignment horizontal="left" wrapText="1"/>
    </xf>
    <xf numFmtId="1" fontId="11" fillId="2" borderId="65" xfId="7" applyNumberFormat="1" applyFont="1" applyFill="1" applyBorder="1" applyAlignment="1">
      <alignment horizontal="left"/>
    </xf>
    <xf numFmtId="1" fontId="5" fillId="2" borderId="66" xfId="7" applyNumberFormat="1" applyFont="1" applyFill="1" applyBorder="1" applyAlignment="1">
      <alignment horizontal="left"/>
    </xf>
    <xf numFmtId="0" fontId="5" fillId="0" borderId="56" xfId="0" applyFont="1" applyBorder="1"/>
    <xf numFmtId="1" fontId="10" fillId="2" borderId="15" xfId="7" applyNumberFormat="1" applyFont="1" applyFill="1" applyBorder="1"/>
    <xf numFmtId="1" fontId="10" fillId="2" borderId="18" xfId="7" applyNumberFormat="1" applyFont="1" applyFill="1" applyBorder="1" applyAlignment="1">
      <alignment wrapText="1"/>
    </xf>
    <xf numFmtId="1" fontId="11" fillId="2" borderId="19" xfId="7" applyNumberFormat="1" applyFont="1" applyFill="1" applyBorder="1" applyAlignment="1">
      <alignment horizontal="left"/>
    </xf>
    <xf numFmtId="0" fontId="5" fillId="2" borderId="21" xfId="7" applyFont="1" applyFill="1" applyBorder="1" applyAlignment="1">
      <alignment wrapText="1"/>
    </xf>
    <xf numFmtId="0" fontId="8" fillId="2" borderId="6" xfId="7" applyFont="1" applyFill="1" applyBorder="1" applyAlignment="1">
      <alignment horizontal="center"/>
    </xf>
    <xf numFmtId="0" fontId="10" fillId="2" borderId="5" xfId="7" applyFont="1" applyFill="1" applyBorder="1" applyAlignment="1" applyProtection="1">
      <alignment horizontal="center"/>
      <protection locked="0"/>
    </xf>
    <xf numFmtId="1" fontId="11" fillId="2" borderId="8" xfId="7" applyNumberFormat="1" applyFont="1" applyFill="1" applyBorder="1"/>
    <xf numFmtId="0" fontId="7" fillId="2" borderId="2" xfId="9" applyFont="1" applyFill="1" applyBorder="1"/>
    <xf numFmtId="0" fontId="1" fillId="2" borderId="2" xfId="7" applyFill="1" applyBorder="1" applyAlignment="1">
      <alignment horizontal="center"/>
    </xf>
    <xf numFmtId="49" fontId="1" fillId="2" borderId="2" xfId="7" applyNumberFormat="1" applyFill="1" applyBorder="1"/>
    <xf numFmtId="1" fontId="11" fillId="2" borderId="3" xfId="7" applyNumberFormat="1" applyFont="1" applyFill="1" applyBorder="1"/>
    <xf numFmtId="1" fontId="11" fillId="2" borderId="9" xfId="7" applyNumberFormat="1" applyFont="1" applyFill="1" applyBorder="1" applyAlignment="1">
      <alignment horizontal="left" wrapText="1"/>
    </xf>
    <xf numFmtId="0" fontId="41" fillId="6" borderId="0" xfId="11" applyFont="1" applyFill="1" applyAlignment="1">
      <alignment horizontal="left" vertical="top" wrapText="1"/>
    </xf>
    <xf numFmtId="0" fontId="6" fillId="2" borderId="2" xfId="7" applyFont="1" applyFill="1" applyBorder="1" applyAlignment="1">
      <alignment horizontal="center"/>
    </xf>
    <xf numFmtId="49" fontId="6" fillId="2" borderId="2" xfId="7" applyNumberFormat="1" applyFont="1" applyFill="1" applyBorder="1"/>
    <xf numFmtId="0" fontId="10" fillId="2" borderId="66" xfId="7" applyFont="1" applyFill="1" applyBorder="1" applyAlignment="1">
      <alignment horizontal="left"/>
    </xf>
    <xf numFmtId="0" fontId="10" fillId="2" borderId="68" xfId="7" applyFont="1" applyFill="1" applyBorder="1" applyAlignment="1">
      <alignment horizontal="left"/>
    </xf>
    <xf numFmtId="1" fontId="10" fillId="4" borderId="37" xfId="7" applyNumberFormat="1" applyFont="1" applyFill="1" applyBorder="1" applyAlignment="1" applyProtection="1">
      <alignment horizontal="center"/>
      <protection locked="0"/>
    </xf>
    <xf numFmtId="3" fontId="10" fillId="2" borderId="11" xfId="7" applyNumberFormat="1" applyFont="1" applyFill="1" applyBorder="1" applyAlignment="1" applyProtection="1">
      <alignment horizontal="center"/>
      <protection locked="0"/>
    </xf>
    <xf numFmtId="0" fontId="10" fillId="2" borderId="78" xfId="7" applyFont="1" applyFill="1" applyBorder="1" applyAlignment="1">
      <alignment horizontal="left"/>
    </xf>
    <xf numFmtId="0" fontId="10" fillId="2" borderId="79" xfId="7" applyFont="1" applyFill="1" applyBorder="1" applyAlignment="1">
      <alignment horizontal="left"/>
    </xf>
    <xf numFmtId="2" fontId="11" fillId="2" borderId="124" xfId="7" applyNumberFormat="1" applyFont="1" applyFill="1" applyBorder="1" applyAlignment="1">
      <alignment horizontal="right"/>
    </xf>
    <xf numFmtId="49" fontId="11" fillId="2" borderId="78" xfId="7" applyNumberFormat="1" applyFont="1" applyFill="1" applyBorder="1" applyAlignment="1">
      <alignment horizontal="right"/>
    </xf>
    <xf numFmtId="3" fontId="10" fillId="2" borderId="125" xfId="7" applyNumberFormat="1" applyFont="1" applyFill="1" applyBorder="1" applyAlignment="1" applyProtection="1">
      <alignment horizontal="center"/>
      <protection locked="0"/>
    </xf>
    <xf numFmtId="0" fontId="10" fillId="0" borderId="82" xfId="7" applyFont="1" applyBorder="1" applyAlignment="1">
      <alignment horizontal="left"/>
    </xf>
    <xf numFmtId="0" fontId="10" fillId="0" borderId="112" xfId="7" applyFont="1" applyBorder="1" applyAlignment="1">
      <alignment horizontal="left"/>
    </xf>
    <xf numFmtId="2" fontId="11" fillId="2" borderId="126" xfId="7" applyNumberFormat="1" applyFont="1" applyFill="1" applyBorder="1" applyAlignment="1">
      <alignment horizontal="right"/>
    </xf>
    <xf numFmtId="49" fontId="11" fillId="2" borderId="82" xfId="7" applyNumberFormat="1" applyFont="1" applyFill="1" applyBorder="1" applyAlignment="1">
      <alignment horizontal="right"/>
    </xf>
    <xf numFmtId="3" fontId="10" fillId="2" borderId="127" xfId="7" applyNumberFormat="1" applyFont="1" applyFill="1" applyBorder="1" applyAlignment="1" applyProtection="1">
      <alignment horizontal="center"/>
      <protection locked="0"/>
    </xf>
    <xf numFmtId="3" fontId="10" fillId="2" borderId="36" xfId="7" applyNumberFormat="1" applyFont="1" applyFill="1" applyBorder="1" applyAlignment="1" applyProtection="1">
      <alignment horizontal="center"/>
      <protection locked="0"/>
    </xf>
    <xf numFmtId="3" fontId="10" fillId="2" borderId="37" xfId="7" applyNumberFormat="1" applyFont="1" applyFill="1" applyBorder="1" applyAlignment="1" applyProtection="1">
      <alignment horizontal="center"/>
      <protection locked="0"/>
    </xf>
    <xf numFmtId="3" fontId="10" fillId="2" borderId="38" xfId="7" applyNumberFormat="1" applyFont="1" applyFill="1" applyBorder="1" applyAlignment="1" applyProtection="1">
      <alignment horizontal="center"/>
      <protection locked="0"/>
    </xf>
    <xf numFmtId="3" fontId="10" fillId="2" borderId="86" xfId="7" applyNumberFormat="1" applyFont="1" applyFill="1" applyBorder="1" applyAlignment="1" applyProtection="1">
      <alignment horizontal="center"/>
      <protection locked="0"/>
    </xf>
    <xf numFmtId="3" fontId="10" fillId="2" borderId="47" xfId="7" applyNumberFormat="1" applyFont="1" applyFill="1" applyBorder="1" applyAlignment="1" applyProtection="1">
      <alignment horizontal="center"/>
      <protection locked="0"/>
    </xf>
    <xf numFmtId="3" fontId="7" fillId="5" borderId="128" xfId="7" applyNumberFormat="1" applyFont="1" applyFill="1" applyBorder="1" applyAlignment="1">
      <alignment horizontal="center"/>
    </xf>
    <xf numFmtId="3" fontId="10" fillId="2" borderId="48" xfId="7" applyNumberFormat="1" applyFont="1" applyFill="1" applyBorder="1" applyAlignment="1" applyProtection="1">
      <alignment horizontal="center"/>
      <protection locked="0"/>
    </xf>
    <xf numFmtId="3" fontId="10" fillId="2" borderId="42" xfId="7" applyNumberFormat="1" applyFont="1" applyFill="1" applyBorder="1" applyAlignment="1" applyProtection="1">
      <alignment horizontal="center"/>
      <protection locked="0"/>
    </xf>
    <xf numFmtId="3" fontId="10" fillId="2" borderId="54" xfId="7" applyNumberFormat="1" applyFont="1" applyFill="1" applyBorder="1" applyAlignment="1" applyProtection="1">
      <alignment horizontal="center"/>
      <protection locked="0"/>
    </xf>
    <xf numFmtId="3" fontId="10" fillId="2" borderId="49" xfId="7" applyNumberFormat="1" applyFont="1" applyFill="1" applyBorder="1" applyAlignment="1" applyProtection="1">
      <alignment horizontal="center"/>
      <protection locked="0"/>
    </xf>
    <xf numFmtId="3" fontId="10" fillId="2" borderId="129" xfId="7" applyNumberFormat="1" applyFont="1" applyFill="1" applyBorder="1" applyAlignment="1" applyProtection="1">
      <alignment horizontal="center"/>
      <protection locked="0"/>
    </xf>
    <xf numFmtId="3" fontId="10" fillId="0" borderId="130" xfId="7" applyNumberFormat="1" applyFont="1" applyBorder="1" applyAlignment="1" applyProtection="1">
      <alignment horizontal="center"/>
      <protection locked="0"/>
    </xf>
    <xf numFmtId="3" fontId="7" fillId="4" borderId="7" xfId="7" applyNumberFormat="1" applyFont="1" applyFill="1" applyBorder="1" applyAlignment="1">
      <alignment horizontal="center"/>
    </xf>
    <xf numFmtId="3" fontId="10" fillId="2" borderId="50" xfId="7" applyNumberFormat="1" applyFont="1" applyFill="1" applyBorder="1" applyAlignment="1" applyProtection="1">
      <alignment horizontal="center"/>
      <protection locked="0"/>
    </xf>
    <xf numFmtId="3" fontId="10" fillId="2" borderId="14" xfId="7" applyNumberFormat="1" applyFont="1" applyFill="1" applyBorder="1" applyAlignment="1" applyProtection="1">
      <alignment horizontal="center"/>
      <protection locked="0"/>
    </xf>
    <xf numFmtId="3" fontId="10" fillId="2" borderId="131" xfId="7" applyNumberFormat="1" applyFont="1" applyFill="1" applyBorder="1" applyAlignment="1" applyProtection="1">
      <alignment horizontal="center"/>
      <protection locked="0"/>
    </xf>
    <xf numFmtId="3" fontId="7" fillId="4" borderId="2" xfId="7" applyNumberFormat="1" applyFont="1" applyFill="1" applyBorder="1" applyAlignment="1">
      <alignment horizontal="center"/>
    </xf>
    <xf numFmtId="3" fontId="10" fillId="2" borderId="35" xfId="7" applyNumberFormat="1" applyFont="1" applyFill="1" applyBorder="1" applyAlignment="1" applyProtection="1">
      <alignment horizontal="center"/>
      <protection locked="0"/>
    </xf>
    <xf numFmtId="3" fontId="10" fillId="2" borderId="33" xfId="7" applyNumberFormat="1" applyFont="1" applyFill="1" applyBorder="1" applyAlignment="1" applyProtection="1">
      <alignment horizontal="center"/>
      <protection locked="0"/>
    </xf>
    <xf numFmtId="3" fontId="10" fillId="2" borderId="34" xfId="7" applyNumberFormat="1" applyFont="1" applyFill="1" applyBorder="1" applyAlignment="1" applyProtection="1">
      <alignment horizontal="center"/>
      <protection locked="0"/>
    </xf>
    <xf numFmtId="3" fontId="10" fillId="2" borderId="10" xfId="7" applyNumberFormat="1" applyFont="1" applyFill="1" applyBorder="1" applyAlignment="1" applyProtection="1">
      <alignment horizontal="center"/>
      <protection locked="0"/>
    </xf>
    <xf numFmtId="3" fontId="10" fillId="2" borderId="87" xfId="7" applyNumberFormat="1" applyFont="1" applyFill="1" applyBorder="1" applyAlignment="1" applyProtection="1">
      <alignment horizontal="center"/>
      <protection locked="0"/>
    </xf>
    <xf numFmtId="3" fontId="7" fillId="4" borderId="63" xfId="7" applyNumberFormat="1" applyFont="1" applyFill="1" applyBorder="1" applyAlignment="1">
      <alignment horizontal="center"/>
    </xf>
    <xf numFmtId="3" fontId="10" fillId="2" borderId="41" xfId="7" applyNumberFormat="1" applyFont="1" applyFill="1" applyBorder="1" applyAlignment="1" applyProtection="1">
      <alignment horizontal="center"/>
      <protection locked="0"/>
    </xf>
    <xf numFmtId="3" fontId="10" fillId="2" borderId="132" xfId="7" applyNumberFormat="1" applyFont="1" applyFill="1" applyBorder="1" applyAlignment="1" applyProtection="1">
      <alignment horizontal="center"/>
      <protection locked="0"/>
    </xf>
    <xf numFmtId="3" fontId="10" fillId="0" borderId="133" xfId="7" applyNumberFormat="1" applyFont="1" applyBorder="1" applyAlignment="1" applyProtection="1">
      <alignment horizontal="center"/>
      <protection locked="0"/>
    </xf>
    <xf numFmtId="3" fontId="7" fillId="4" borderId="6" xfId="7" applyNumberFormat="1" applyFont="1" applyFill="1" applyBorder="1" applyAlignment="1">
      <alignment horizontal="center"/>
    </xf>
    <xf numFmtId="3" fontId="2" fillId="2" borderId="42" xfId="0" applyNumberFormat="1" applyFont="1" applyFill="1" applyBorder="1" applyAlignment="1" applyProtection="1">
      <alignment horizontal="center"/>
      <protection locked="0"/>
    </xf>
    <xf numFmtId="3" fontId="2" fillId="2" borderId="39" xfId="0" applyNumberFormat="1" applyFont="1" applyFill="1" applyBorder="1" applyAlignment="1" applyProtection="1">
      <alignment horizontal="center"/>
      <protection locked="0"/>
    </xf>
    <xf numFmtId="3" fontId="2" fillId="2" borderId="37" xfId="0" applyNumberFormat="1" applyFont="1" applyFill="1" applyBorder="1" applyAlignment="1" applyProtection="1">
      <alignment horizontal="center"/>
      <protection locked="0"/>
    </xf>
    <xf numFmtId="3" fontId="2" fillId="2" borderId="40" xfId="0" applyNumberFormat="1" applyFont="1" applyFill="1" applyBorder="1" applyAlignment="1" applyProtection="1">
      <alignment horizontal="center"/>
      <protection locked="0"/>
    </xf>
    <xf numFmtId="3" fontId="2" fillId="2" borderId="57" xfId="0" applyNumberFormat="1" applyFont="1" applyFill="1" applyBorder="1" applyAlignment="1" applyProtection="1">
      <alignment horizontal="center"/>
      <protection locked="0"/>
    </xf>
    <xf numFmtId="3" fontId="2" fillId="2" borderId="64" xfId="0" applyNumberFormat="1" applyFont="1" applyFill="1" applyBorder="1" applyAlignment="1" applyProtection="1">
      <alignment horizontal="center"/>
      <protection locked="0"/>
    </xf>
    <xf numFmtId="3" fontId="2" fillId="2" borderId="36" xfId="0" applyNumberFormat="1" applyFont="1" applyFill="1" applyBorder="1" applyAlignment="1" applyProtection="1">
      <alignment horizontal="center"/>
      <protection locked="0"/>
    </xf>
    <xf numFmtId="3" fontId="2" fillId="2" borderId="60" xfId="0" applyNumberFormat="1" applyFont="1" applyFill="1" applyBorder="1" applyAlignment="1" applyProtection="1">
      <alignment horizontal="center"/>
      <protection locked="0"/>
    </xf>
    <xf numFmtId="3" fontId="2" fillId="2" borderId="38" xfId="0" applyNumberFormat="1" applyFont="1" applyFill="1" applyBorder="1" applyAlignment="1" applyProtection="1">
      <alignment horizontal="center"/>
      <protection locked="0"/>
    </xf>
    <xf numFmtId="3" fontId="2" fillId="2" borderId="77" xfId="0" applyNumberFormat="1" applyFont="1" applyFill="1" applyBorder="1" applyAlignment="1" applyProtection="1">
      <alignment horizontal="center"/>
      <protection locked="0"/>
    </xf>
    <xf numFmtId="3" fontId="2" fillId="2" borderId="41" xfId="0" applyNumberFormat="1" applyFont="1" applyFill="1" applyBorder="1" applyAlignment="1" applyProtection="1">
      <alignment horizontal="center"/>
      <protection locked="0"/>
    </xf>
    <xf numFmtId="3" fontId="2" fillId="2" borderId="33" xfId="0" applyNumberFormat="1" applyFont="1" applyFill="1" applyBorder="1" applyAlignment="1" applyProtection="1">
      <alignment horizontal="center"/>
      <protection locked="0"/>
    </xf>
    <xf numFmtId="3" fontId="2" fillId="2" borderId="62" xfId="0" applyNumberFormat="1" applyFont="1" applyFill="1" applyBorder="1" applyAlignment="1" applyProtection="1">
      <alignment horizontal="center"/>
      <protection locked="0"/>
    </xf>
    <xf numFmtId="3" fontId="2" fillId="2" borderId="35" xfId="0" applyNumberFormat="1" applyFont="1" applyFill="1" applyBorder="1" applyAlignment="1" applyProtection="1">
      <alignment horizontal="center"/>
      <protection locked="0"/>
    </xf>
    <xf numFmtId="3" fontId="2" fillId="2" borderId="34" xfId="0" applyNumberFormat="1" applyFont="1" applyFill="1" applyBorder="1" applyAlignment="1" applyProtection="1">
      <alignment horizontal="center"/>
      <protection locked="0"/>
    </xf>
    <xf numFmtId="3" fontId="2" fillId="4" borderId="53" xfId="0" applyNumberFormat="1" applyFont="1" applyFill="1" applyBorder="1" applyAlignment="1">
      <alignment horizontal="center"/>
    </xf>
    <xf numFmtId="3" fontId="11" fillId="4" borderId="63" xfId="0" applyNumberFormat="1" applyFont="1" applyFill="1" applyBorder="1" applyAlignment="1">
      <alignment horizontal="center"/>
    </xf>
    <xf numFmtId="3" fontId="2" fillId="4" borderId="61" xfId="0" applyNumberFormat="1" applyFont="1" applyFill="1" applyBorder="1" applyAlignment="1">
      <alignment horizontal="center"/>
    </xf>
    <xf numFmtId="3" fontId="2" fillId="4" borderId="52" xfId="0" applyNumberFormat="1" applyFont="1" applyFill="1" applyBorder="1" applyAlignment="1">
      <alignment horizontal="center"/>
    </xf>
    <xf numFmtId="3" fontId="11" fillId="4" borderId="4" xfId="0" applyNumberFormat="1" applyFont="1" applyFill="1" applyBorder="1" applyAlignment="1">
      <alignment horizontal="center"/>
    </xf>
    <xf numFmtId="3" fontId="11" fillId="4" borderId="2" xfId="0" applyNumberFormat="1" applyFont="1" applyFill="1" applyBorder="1" applyAlignment="1">
      <alignment horizontal="center"/>
    </xf>
    <xf numFmtId="3" fontId="23" fillId="4" borderId="61" xfId="0" applyNumberFormat="1" applyFont="1" applyFill="1" applyBorder="1" applyAlignment="1">
      <alignment horizontal="center"/>
    </xf>
    <xf numFmtId="3" fontId="7" fillId="5" borderId="134" xfId="7" applyNumberFormat="1" applyFont="1" applyFill="1" applyBorder="1" applyAlignment="1">
      <alignment horizontal="center"/>
    </xf>
    <xf numFmtId="3" fontId="11" fillId="4" borderId="61" xfId="0" applyNumberFormat="1" applyFont="1" applyFill="1" applyBorder="1" applyAlignment="1">
      <alignment horizontal="center"/>
    </xf>
    <xf numFmtId="3" fontId="10" fillId="2" borderId="55" xfId="7" applyNumberFormat="1" applyFont="1" applyFill="1" applyBorder="1" applyAlignment="1" applyProtection="1">
      <alignment horizontal="center"/>
      <protection locked="0"/>
    </xf>
    <xf numFmtId="3" fontId="10" fillId="2" borderId="18" xfId="7" applyNumberFormat="1" applyFont="1" applyFill="1" applyBorder="1" applyAlignment="1" applyProtection="1">
      <alignment horizontal="center"/>
      <protection locked="0"/>
    </xf>
    <xf numFmtId="3" fontId="10" fillId="2" borderId="56" xfId="7" applyNumberFormat="1" applyFont="1" applyFill="1" applyBorder="1" applyAlignment="1" applyProtection="1">
      <alignment horizontal="center"/>
      <protection locked="0"/>
    </xf>
    <xf numFmtId="3" fontId="10" fillId="2" borderId="19" xfId="7" applyNumberFormat="1" applyFont="1" applyFill="1" applyBorder="1" applyAlignment="1" applyProtection="1">
      <alignment horizontal="center"/>
      <protection locked="0"/>
    </xf>
    <xf numFmtId="3" fontId="7" fillId="4" borderId="59" xfId="7" applyNumberFormat="1" applyFont="1" applyFill="1" applyBorder="1" applyAlignment="1">
      <alignment horizontal="center"/>
    </xf>
    <xf numFmtId="3" fontId="10" fillId="2" borderId="2" xfId="7" applyNumberFormat="1" applyFont="1" applyFill="1" applyBorder="1" applyAlignment="1" applyProtection="1">
      <alignment horizontal="center"/>
      <protection locked="0"/>
    </xf>
    <xf numFmtId="3" fontId="10" fillId="2" borderId="62" xfId="7" applyNumberFormat="1" applyFont="1" applyFill="1" applyBorder="1" applyAlignment="1" applyProtection="1">
      <alignment horizontal="center"/>
      <protection locked="0"/>
    </xf>
    <xf numFmtId="3" fontId="10" fillId="2" borderId="19" xfId="7" applyNumberFormat="1" applyFont="1" applyFill="1" applyBorder="1" applyAlignment="1">
      <alignment horizontal="center"/>
    </xf>
    <xf numFmtId="3" fontId="10" fillId="2" borderId="2" xfId="7" applyNumberFormat="1" applyFont="1" applyFill="1" applyBorder="1" applyAlignment="1">
      <alignment horizontal="center"/>
    </xf>
    <xf numFmtId="3" fontId="7" fillId="4" borderId="131" xfId="7" applyNumberFormat="1" applyFont="1" applyFill="1" applyBorder="1" applyAlignment="1">
      <alignment horizontal="center"/>
    </xf>
    <xf numFmtId="3" fontId="10" fillId="2" borderId="17" xfId="7" applyNumberFormat="1" applyFont="1" applyFill="1" applyBorder="1" applyAlignment="1" applyProtection="1">
      <alignment horizontal="center"/>
      <protection locked="0"/>
    </xf>
    <xf numFmtId="3" fontId="7" fillId="4" borderId="87" xfId="7" applyNumberFormat="1" applyFont="1" applyFill="1" applyBorder="1" applyAlignment="1">
      <alignment horizontal="center"/>
    </xf>
    <xf numFmtId="3" fontId="10" fillId="2" borderId="20" xfId="7" applyNumberFormat="1" applyFont="1" applyFill="1" applyBorder="1" applyAlignment="1" applyProtection="1">
      <alignment horizontal="center"/>
      <protection locked="0"/>
    </xf>
    <xf numFmtId="3" fontId="10" fillId="2" borderId="21" xfId="7" applyNumberFormat="1" applyFont="1" applyFill="1" applyBorder="1" applyAlignment="1" applyProtection="1">
      <alignment horizontal="center"/>
      <protection locked="0"/>
    </xf>
    <xf numFmtId="3" fontId="10" fillId="2" borderId="67" xfId="7" applyNumberFormat="1" applyFont="1" applyFill="1" applyBorder="1" applyAlignment="1" applyProtection="1">
      <alignment horizontal="center"/>
      <protection locked="0"/>
    </xf>
    <xf numFmtId="3" fontId="10" fillId="2" borderId="68" xfId="7" applyNumberFormat="1" applyFont="1" applyFill="1" applyBorder="1" applyAlignment="1" applyProtection="1">
      <alignment horizontal="center"/>
      <protection locked="0"/>
    </xf>
    <xf numFmtId="3" fontId="10" fillId="2" borderId="22" xfId="7" applyNumberFormat="1" applyFont="1" applyFill="1" applyBorder="1" applyAlignment="1" applyProtection="1">
      <alignment horizontal="center"/>
      <protection locked="0"/>
    </xf>
    <xf numFmtId="3" fontId="10" fillId="2" borderId="39" xfId="7" applyNumberFormat="1" applyFont="1" applyFill="1" applyBorder="1" applyAlignment="1" applyProtection="1">
      <alignment horizontal="center"/>
      <protection locked="0"/>
    </xf>
    <xf numFmtId="3" fontId="26" fillId="2" borderId="39" xfId="10" applyNumberFormat="1" applyFont="1" applyFill="1" applyBorder="1" applyAlignment="1" applyProtection="1">
      <alignment horizontal="center" wrapText="1"/>
      <protection locked="0"/>
    </xf>
    <xf numFmtId="3" fontId="26" fillId="6" borderId="39" xfId="10" applyNumberFormat="1" applyFont="1" applyFill="1" applyBorder="1" applyAlignment="1" applyProtection="1">
      <alignment horizontal="center" wrapText="1"/>
      <protection locked="0"/>
    </xf>
    <xf numFmtId="3" fontId="26" fillId="6" borderId="54" xfId="10" applyNumberFormat="1" applyFont="1" applyFill="1" applyBorder="1" applyAlignment="1" applyProtection="1">
      <alignment horizontal="center" wrapText="1"/>
      <protection locked="0"/>
    </xf>
    <xf numFmtId="3" fontId="10" fillId="2" borderId="40" xfId="7" applyNumberFormat="1" applyFont="1" applyFill="1" applyBorder="1" applyAlignment="1" applyProtection="1">
      <alignment horizontal="center"/>
      <protection locked="0"/>
    </xf>
    <xf numFmtId="3" fontId="26" fillId="2" borderId="40" xfId="10" applyNumberFormat="1" applyFont="1" applyFill="1" applyBorder="1" applyAlignment="1" applyProtection="1">
      <alignment horizontal="center" wrapText="1"/>
      <protection locked="0"/>
    </xf>
    <xf numFmtId="3" fontId="26" fillId="6" borderId="40" xfId="10" applyNumberFormat="1" applyFont="1" applyFill="1" applyBorder="1" applyAlignment="1" applyProtection="1">
      <alignment horizontal="center" wrapText="1"/>
      <protection locked="0"/>
    </xf>
    <xf numFmtId="3" fontId="26" fillId="6" borderId="49" xfId="10" applyNumberFormat="1" applyFont="1" applyFill="1" applyBorder="1" applyAlignment="1" applyProtection="1">
      <alignment horizontal="center" wrapText="1"/>
      <protection locked="0"/>
    </xf>
    <xf numFmtId="3" fontId="10" fillId="2" borderId="57" xfId="7" applyNumberFormat="1" applyFont="1" applyFill="1" applyBorder="1" applyAlignment="1" applyProtection="1">
      <alignment horizontal="center"/>
      <protection locked="0"/>
    </xf>
    <xf numFmtId="3" fontId="10" fillId="2" borderId="64" xfId="7" applyNumberFormat="1" applyFont="1" applyFill="1" applyBorder="1" applyAlignment="1" applyProtection="1">
      <alignment horizontal="center"/>
      <protection locked="0"/>
    </xf>
    <xf numFmtId="3" fontId="26" fillId="2" borderId="40" xfId="10" applyNumberFormat="1" applyFont="1" applyFill="1" applyBorder="1" applyAlignment="1" applyProtection="1">
      <alignment horizontal="center"/>
      <protection locked="0"/>
    </xf>
    <xf numFmtId="3" fontId="26" fillId="2" borderId="49" xfId="10" applyNumberFormat="1" applyFont="1" applyFill="1" applyBorder="1" applyAlignment="1" applyProtection="1">
      <alignment horizontal="center"/>
      <protection locked="0"/>
    </xf>
    <xf numFmtId="3" fontId="10" fillId="2" borderId="74" xfId="7" applyNumberFormat="1" applyFont="1" applyFill="1" applyBorder="1" applyAlignment="1" applyProtection="1">
      <alignment horizontal="center"/>
      <protection locked="0"/>
    </xf>
    <xf numFmtId="3" fontId="10" fillId="3" borderId="66" xfId="7" applyNumberFormat="1" applyFont="1" applyFill="1" applyBorder="1" applyAlignment="1">
      <alignment horizontal="right"/>
    </xf>
    <xf numFmtId="3" fontId="10" fillId="3" borderId="57" xfId="7" applyNumberFormat="1" applyFont="1" applyFill="1" applyBorder="1" applyAlignment="1">
      <alignment horizontal="right"/>
    </xf>
    <xf numFmtId="3" fontId="10" fillId="3" borderId="8" xfId="7" applyNumberFormat="1" applyFont="1" applyFill="1" applyBorder="1" applyAlignment="1">
      <alignment horizontal="right"/>
    </xf>
    <xf numFmtId="3" fontId="10" fillId="3" borderId="11" xfId="7" applyNumberFormat="1" applyFont="1" applyFill="1" applyBorder="1" applyAlignment="1">
      <alignment horizontal="right"/>
    </xf>
    <xf numFmtId="3" fontId="10" fillId="3" borderId="65" xfId="7" applyNumberFormat="1" applyFont="1" applyFill="1" applyBorder="1" applyAlignment="1">
      <alignment horizontal="right"/>
    </xf>
    <xf numFmtId="3" fontId="10" fillId="3" borderId="42" xfId="7" applyNumberFormat="1" applyFont="1" applyFill="1" applyBorder="1" applyAlignment="1">
      <alignment horizontal="right"/>
    </xf>
    <xf numFmtId="3" fontId="26" fillId="6" borderId="64" xfId="10" applyNumberFormat="1" applyFont="1" applyFill="1" applyBorder="1" applyAlignment="1" applyProtection="1">
      <alignment horizontal="center" wrapText="1"/>
      <protection locked="0"/>
    </xf>
    <xf numFmtId="3" fontId="26" fillId="6" borderId="58" xfId="10" applyNumberFormat="1" applyFont="1" applyFill="1" applyBorder="1" applyAlignment="1" applyProtection="1">
      <alignment horizontal="center" wrapText="1"/>
      <protection locked="0"/>
    </xf>
    <xf numFmtId="3" fontId="10" fillId="0" borderId="40" xfId="7" applyNumberFormat="1" applyFont="1" applyBorder="1" applyAlignment="1" applyProtection="1">
      <alignment horizontal="center"/>
      <protection locked="0"/>
    </xf>
    <xf numFmtId="3" fontId="26" fillId="0" borderId="40" xfId="10" applyNumberFormat="1" applyFont="1" applyBorder="1" applyAlignment="1" applyProtection="1">
      <alignment horizontal="center" wrapText="1"/>
      <protection locked="0"/>
    </xf>
    <xf numFmtId="3" fontId="26" fillId="0" borderId="49" xfId="10" applyNumberFormat="1" applyFont="1" applyBorder="1" applyAlignment="1" applyProtection="1">
      <alignment horizontal="center" wrapText="1"/>
      <protection locked="0"/>
    </xf>
    <xf numFmtId="3" fontId="26" fillId="0" borderId="40" xfId="10" applyNumberFormat="1" applyFont="1" applyBorder="1" applyAlignment="1" applyProtection="1">
      <alignment horizontal="center"/>
      <protection locked="0"/>
    </xf>
    <xf numFmtId="3" fontId="26" fillId="0" borderId="49" xfId="10" applyNumberFormat="1" applyFont="1" applyBorder="1" applyAlignment="1" applyProtection="1">
      <alignment horizontal="center"/>
      <protection locked="0"/>
    </xf>
    <xf numFmtId="3" fontId="10" fillId="3" borderId="0" xfId="7" applyNumberFormat="1" applyFont="1" applyFill="1" applyAlignment="1">
      <alignment horizontal="right"/>
    </xf>
    <xf numFmtId="3" fontId="10" fillId="0" borderId="64" xfId="7" applyNumberFormat="1" applyFont="1" applyBorder="1" applyAlignment="1" applyProtection="1">
      <alignment horizontal="center"/>
      <protection locked="0"/>
    </xf>
    <xf numFmtId="3" fontId="35" fillId="7" borderId="64" xfId="10" applyNumberFormat="1" applyFont="1" applyFill="1" applyBorder="1" applyAlignment="1">
      <alignment horizontal="center" wrapText="1"/>
    </xf>
    <xf numFmtId="3" fontId="35" fillId="7" borderId="0" xfId="10" applyNumberFormat="1" applyFont="1" applyFill="1" applyAlignment="1">
      <alignment horizontal="center" wrapText="1"/>
    </xf>
    <xf numFmtId="3" fontId="26" fillId="0" borderId="64" xfId="10" applyNumberFormat="1" applyFont="1" applyBorder="1" applyAlignment="1" applyProtection="1">
      <alignment horizontal="center" wrapText="1"/>
      <protection locked="0"/>
    </xf>
    <xf numFmtId="3" fontId="26" fillId="0" borderId="135" xfId="10" applyNumberFormat="1" applyFont="1" applyBorder="1" applyAlignment="1" applyProtection="1">
      <alignment horizontal="center" wrapText="1"/>
      <protection locked="0"/>
    </xf>
    <xf numFmtId="3" fontId="26" fillId="6" borderId="121" xfId="10" applyNumberFormat="1" applyFont="1" applyFill="1" applyBorder="1" applyAlignment="1" applyProtection="1">
      <alignment horizontal="center" wrapText="1"/>
      <protection locked="0"/>
    </xf>
    <xf numFmtId="3" fontId="26" fillId="6" borderId="60" xfId="10" applyNumberFormat="1" applyFont="1" applyFill="1" applyBorder="1" applyAlignment="1" applyProtection="1">
      <alignment horizontal="center" wrapText="1"/>
      <protection locked="0"/>
    </xf>
    <xf numFmtId="3" fontId="26" fillId="6" borderId="74" xfId="10" applyNumberFormat="1" applyFont="1" applyFill="1" applyBorder="1" applyAlignment="1" applyProtection="1">
      <alignment horizontal="center" wrapText="1"/>
      <protection locked="0"/>
    </xf>
    <xf numFmtId="3" fontId="26" fillId="2" borderId="75" xfId="10" applyNumberFormat="1" applyFont="1" applyFill="1" applyBorder="1" applyAlignment="1" applyProtection="1">
      <alignment horizontal="center"/>
      <protection locked="0"/>
    </xf>
    <xf numFmtId="3" fontId="26" fillId="2" borderId="64" xfId="10" applyNumberFormat="1" applyFont="1" applyFill="1" applyBorder="1" applyAlignment="1" applyProtection="1">
      <alignment horizontal="center"/>
      <protection locked="0"/>
    </xf>
    <xf numFmtId="3" fontId="10" fillId="2" borderId="33" xfId="9" applyNumberFormat="1" applyFont="1" applyFill="1" applyBorder="1" applyAlignment="1" applyProtection="1">
      <alignment horizontal="center"/>
      <protection locked="0"/>
    </xf>
    <xf numFmtId="3" fontId="26" fillId="2" borderId="37" xfId="10" applyNumberFormat="1" applyFont="1" applyFill="1" applyBorder="1" applyAlignment="1" applyProtection="1">
      <alignment horizontal="center"/>
      <protection locked="0"/>
    </xf>
    <xf numFmtId="3" fontId="26" fillId="6" borderId="37" xfId="10" applyNumberFormat="1" applyFont="1" applyFill="1" applyBorder="1" applyAlignment="1" applyProtection="1">
      <alignment horizontal="center" wrapText="1"/>
      <protection locked="0"/>
    </xf>
    <xf numFmtId="3" fontId="26" fillId="6" borderId="136" xfId="10" applyNumberFormat="1" applyFont="1" applyFill="1" applyBorder="1" applyAlignment="1" applyProtection="1">
      <alignment horizontal="center" wrapText="1"/>
      <protection locked="0"/>
    </xf>
    <xf numFmtId="3" fontId="26" fillId="7" borderId="8" xfId="10" applyNumberFormat="1" applyFont="1" applyFill="1" applyBorder="1" applyAlignment="1">
      <alignment horizontal="right" wrapText="1"/>
    </xf>
    <xf numFmtId="3" fontId="26" fillId="7" borderId="0" xfId="10" applyNumberFormat="1" applyFont="1" applyFill="1" applyAlignment="1">
      <alignment horizontal="right" wrapText="1"/>
    </xf>
    <xf numFmtId="3" fontId="10" fillId="3" borderId="5" xfId="7" applyNumberFormat="1" applyFont="1" applyFill="1" applyBorder="1" applyAlignment="1">
      <alignment horizontal="right"/>
    </xf>
    <xf numFmtId="3" fontId="10" fillId="3" borderId="5" xfId="9" applyNumberFormat="1" applyFont="1" applyFill="1" applyBorder="1" applyAlignment="1">
      <alignment horizontal="right"/>
    </xf>
    <xf numFmtId="3" fontId="26" fillId="6" borderId="75" xfId="10" applyNumberFormat="1" applyFont="1" applyFill="1" applyBorder="1" applyAlignment="1" applyProtection="1">
      <alignment horizontal="center" wrapText="1"/>
      <protection locked="0"/>
    </xf>
    <xf numFmtId="3" fontId="10" fillId="0" borderId="33" xfId="9" applyNumberFormat="1" applyFont="1" applyBorder="1" applyAlignment="1" applyProtection="1">
      <alignment horizontal="center"/>
      <protection locked="0"/>
    </xf>
    <xf numFmtId="3" fontId="26" fillId="0" borderId="64" xfId="10" applyNumberFormat="1" applyFont="1" applyBorder="1" applyAlignment="1" applyProtection="1">
      <alignment horizontal="center"/>
      <protection locked="0"/>
    </xf>
    <xf numFmtId="3" fontId="35" fillId="7" borderId="62" xfId="10" applyNumberFormat="1" applyFont="1" applyFill="1" applyBorder="1" applyAlignment="1">
      <alignment horizontal="right" wrapText="1"/>
    </xf>
    <xf numFmtId="3" fontId="35" fillId="3" borderId="5" xfId="7" applyNumberFormat="1" applyFont="1" applyFill="1" applyBorder="1" applyAlignment="1">
      <alignment horizontal="right"/>
    </xf>
    <xf numFmtId="3" fontId="10" fillId="0" borderId="137" xfId="7" applyNumberFormat="1" applyFont="1" applyBorder="1" applyAlignment="1" applyProtection="1">
      <alignment horizontal="center"/>
      <protection locked="0"/>
    </xf>
    <xf numFmtId="3" fontId="10" fillId="4" borderId="61" xfId="7" applyNumberFormat="1" applyFont="1" applyFill="1" applyBorder="1" applyAlignment="1">
      <alignment horizontal="center"/>
    </xf>
    <xf numFmtId="3" fontId="7" fillId="2" borderId="0" xfId="7" applyNumberFormat="1" applyFont="1" applyFill="1" applyAlignment="1">
      <alignment horizontal="right"/>
    </xf>
    <xf numFmtId="3" fontId="10" fillId="0" borderId="37" xfId="7" applyNumberFormat="1" applyFont="1" applyBorder="1" applyAlignment="1" applyProtection="1">
      <alignment horizontal="center"/>
      <protection locked="0"/>
    </xf>
    <xf numFmtId="3" fontId="10" fillId="0" borderId="57" xfId="7" applyNumberFormat="1" applyFont="1" applyBorder="1" applyAlignment="1" applyProtection="1">
      <alignment horizontal="center"/>
      <protection locked="0"/>
    </xf>
    <xf numFmtId="3" fontId="7" fillId="4" borderId="61" xfId="7" applyNumberFormat="1" applyFont="1" applyFill="1" applyBorder="1" applyAlignment="1">
      <alignment horizontal="center"/>
    </xf>
    <xf numFmtId="3" fontId="10" fillId="4" borderId="36" xfId="7" applyNumberFormat="1" applyFont="1" applyFill="1" applyBorder="1" applyAlignment="1" applyProtection="1">
      <alignment horizontal="center"/>
      <protection locked="0"/>
    </xf>
    <xf numFmtId="3" fontId="10" fillId="4" borderId="42" xfId="7" applyNumberFormat="1" applyFont="1" applyFill="1" applyBorder="1" applyAlignment="1" applyProtection="1">
      <alignment horizontal="center"/>
      <protection locked="0"/>
    </xf>
    <xf numFmtId="3" fontId="10" fillId="4" borderId="37" xfId="7" applyNumberFormat="1" applyFont="1" applyFill="1" applyBorder="1" applyAlignment="1" applyProtection="1">
      <alignment horizontal="center"/>
      <protection locked="0"/>
    </xf>
    <xf numFmtId="3" fontId="7" fillId="2" borderId="2" xfId="7" applyNumberFormat="1" applyFont="1" applyFill="1" applyBorder="1" applyAlignment="1">
      <alignment horizontal="center"/>
    </xf>
    <xf numFmtId="3" fontId="1" fillId="2" borderId="2" xfId="7" applyNumberFormat="1" applyFill="1" applyBorder="1" applyAlignment="1">
      <alignment horizontal="center"/>
    </xf>
    <xf numFmtId="3" fontId="10" fillId="4" borderId="0" xfId="7" applyNumberFormat="1" applyFont="1" applyFill="1" applyAlignment="1" applyProtection="1">
      <alignment horizontal="center"/>
      <protection locked="0"/>
    </xf>
    <xf numFmtId="3" fontId="10" fillId="4" borderId="18" xfId="7" applyNumberFormat="1" applyFont="1" applyFill="1" applyBorder="1" applyAlignment="1" applyProtection="1">
      <alignment horizontal="center"/>
      <protection locked="0"/>
    </xf>
    <xf numFmtId="3" fontId="10" fillId="4" borderId="2" xfId="7" applyNumberFormat="1" applyFont="1" applyFill="1" applyBorder="1" applyAlignment="1" applyProtection="1">
      <alignment horizontal="center"/>
      <protection locked="0"/>
    </xf>
    <xf numFmtId="3" fontId="10" fillId="4" borderId="20" xfId="7" applyNumberFormat="1" applyFont="1" applyFill="1" applyBorder="1" applyAlignment="1" applyProtection="1">
      <alignment horizontal="center"/>
      <protection locked="0"/>
    </xf>
    <xf numFmtId="3" fontId="10" fillId="4" borderId="67" xfId="7" applyNumberFormat="1" applyFont="1" applyFill="1" applyBorder="1" applyAlignment="1" applyProtection="1">
      <alignment horizontal="center"/>
      <protection locked="0"/>
    </xf>
    <xf numFmtId="3" fontId="10" fillId="4" borderId="21" xfId="7" applyNumberFormat="1" applyFont="1" applyFill="1" applyBorder="1" applyAlignment="1" applyProtection="1">
      <alignment horizontal="center"/>
      <protection locked="0"/>
    </xf>
    <xf numFmtId="3" fontId="7" fillId="2" borderId="63" xfId="7" applyNumberFormat="1" applyFont="1" applyFill="1" applyBorder="1" applyAlignment="1">
      <alignment horizontal="center"/>
    </xf>
    <xf numFmtId="3" fontId="1" fillId="2" borderId="63" xfId="7" applyNumberFormat="1" applyFill="1" applyBorder="1"/>
    <xf numFmtId="3" fontId="10" fillId="4" borderId="4" xfId="7" applyNumberFormat="1" applyFont="1" applyFill="1" applyBorder="1" applyAlignment="1" applyProtection="1">
      <alignment horizontal="center"/>
      <protection locked="0"/>
    </xf>
    <xf numFmtId="3" fontId="10" fillId="4" borderId="22" xfId="7" applyNumberFormat="1" applyFont="1" applyFill="1" applyBorder="1" applyAlignment="1" applyProtection="1">
      <alignment horizontal="center"/>
      <protection locked="0"/>
    </xf>
    <xf numFmtId="3" fontId="10" fillId="4" borderId="63" xfId="7" applyNumberFormat="1" applyFont="1" applyFill="1" applyBorder="1" applyAlignment="1" applyProtection="1">
      <alignment horizontal="center"/>
      <protection locked="0"/>
    </xf>
    <xf numFmtId="3" fontId="10" fillId="2" borderId="138" xfId="3" applyNumberFormat="1" applyFont="1" applyFill="1" applyBorder="1" applyAlignment="1" applyProtection="1">
      <alignment horizontal="center"/>
      <protection locked="0"/>
    </xf>
    <xf numFmtId="3" fontId="10" fillId="2" borderId="139" xfId="3" applyNumberFormat="1" applyFont="1" applyFill="1" applyBorder="1" applyAlignment="1" applyProtection="1">
      <alignment horizontal="center"/>
      <protection locked="0"/>
    </xf>
    <xf numFmtId="3" fontId="10" fillId="2" borderId="140" xfId="3" applyNumberFormat="1" applyFont="1" applyFill="1" applyBorder="1" applyAlignment="1" applyProtection="1">
      <alignment horizontal="center"/>
      <protection locked="0"/>
    </xf>
    <xf numFmtId="3" fontId="7" fillId="4" borderId="61" xfId="3" applyNumberFormat="1" applyFont="1" applyFill="1" applyBorder="1" applyAlignment="1">
      <alignment horizontal="center"/>
    </xf>
    <xf numFmtId="3" fontId="10" fillId="5" borderId="141" xfId="4" applyNumberFormat="1" applyFont="1" applyFill="1" applyBorder="1" applyAlignment="1">
      <alignment horizontal="center"/>
    </xf>
    <xf numFmtId="3" fontId="10" fillId="5" borderId="142" xfId="4" applyNumberFormat="1" applyFont="1" applyFill="1" applyBorder="1" applyAlignment="1">
      <alignment horizontal="center"/>
    </xf>
    <xf numFmtId="3" fontId="10" fillId="5" borderId="143" xfId="4" applyNumberFormat="1" applyFont="1" applyFill="1" applyBorder="1" applyAlignment="1">
      <alignment horizontal="center"/>
    </xf>
    <xf numFmtId="3" fontId="7" fillId="4" borderId="53" xfId="4" applyNumberFormat="1" applyFont="1" applyFill="1" applyBorder="1" applyAlignment="1">
      <alignment horizontal="center"/>
    </xf>
    <xf numFmtId="3" fontId="10" fillId="2" borderId="144" xfId="4" applyNumberFormat="1" applyFont="1" applyFill="1" applyBorder="1" applyAlignment="1" applyProtection="1">
      <alignment horizontal="center"/>
      <protection locked="0"/>
    </xf>
    <xf numFmtId="3" fontId="10" fillId="2" borderId="145" xfId="4" applyNumberFormat="1" applyFont="1" applyFill="1" applyBorder="1" applyAlignment="1" applyProtection="1">
      <alignment horizontal="center"/>
      <protection locked="0"/>
    </xf>
    <xf numFmtId="3" fontId="10" fillId="0" borderId="145" xfId="4" applyNumberFormat="1" applyFont="1" applyBorder="1" applyAlignment="1" applyProtection="1">
      <alignment horizontal="center"/>
      <protection locked="0"/>
    </xf>
    <xf numFmtId="3" fontId="10" fillId="0" borderId="80" xfId="4" applyNumberFormat="1" applyFont="1" applyBorder="1" applyAlignment="1" applyProtection="1">
      <alignment horizontal="center"/>
      <protection locked="0"/>
    </xf>
    <xf numFmtId="3" fontId="10" fillId="2" borderId="146" xfId="4" applyNumberFormat="1" applyFont="1" applyFill="1" applyBorder="1" applyAlignment="1" applyProtection="1">
      <alignment horizontal="center"/>
      <protection locked="0"/>
    </xf>
    <xf numFmtId="3" fontId="10" fillId="4" borderId="147" xfId="4" applyNumberFormat="1" applyFont="1" applyFill="1" applyBorder="1" applyAlignment="1">
      <alignment horizontal="center"/>
    </xf>
    <xf numFmtId="3" fontId="10" fillId="2" borderId="111" xfId="4" applyNumberFormat="1" applyFont="1" applyFill="1" applyBorder="1" applyAlignment="1" applyProtection="1">
      <alignment horizontal="center"/>
      <protection locked="0"/>
    </xf>
    <xf numFmtId="3" fontId="10" fillId="4" borderId="84" xfId="4" applyNumberFormat="1" applyFont="1" applyFill="1" applyBorder="1" applyAlignment="1">
      <alignment horizontal="center"/>
    </xf>
    <xf numFmtId="3" fontId="10" fillId="2" borderId="80" xfId="4" applyNumberFormat="1" applyFont="1" applyFill="1" applyBorder="1" applyAlignment="1" applyProtection="1">
      <alignment horizontal="center"/>
      <protection locked="0"/>
    </xf>
    <xf numFmtId="3" fontId="10" fillId="4" borderId="73" xfId="4" applyNumberFormat="1" applyFont="1" applyFill="1" applyBorder="1" applyAlignment="1">
      <alignment horizontal="center"/>
    </xf>
    <xf numFmtId="3" fontId="10" fillId="4" borderId="148" xfId="4" applyNumberFormat="1" applyFont="1" applyFill="1" applyBorder="1" applyAlignment="1">
      <alignment horizontal="center"/>
    </xf>
    <xf numFmtId="3" fontId="10" fillId="0" borderId="73" xfId="4" applyNumberFormat="1" applyFont="1" applyBorder="1" applyAlignment="1" applyProtection="1">
      <alignment horizontal="center"/>
      <protection locked="0"/>
    </xf>
    <xf numFmtId="3" fontId="10" fillId="4" borderId="149" xfId="4" applyNumberFormat="1" applyFont="1" applyFill="1" applyBorder="1" applyAlignment="1">
      <alignment horizontal="center"/>
    </xf>
    <xf numFmtId="3" fontId="10" fillId="2" borderId="149" xfId="4" applyNumberFormat="1" applyFont="1" applyFill="1" applyBorder="1" applyAlignment="1" applyProtection="1">
      <alignment horizontal="center"/>
      <protection locked="0"/>
    </xf>
    <xf numFmtId="3" fontId="7" fillId="4" borderId="147" xfId="4" applyNumberFormat="1" applyFont="1" applyFill="1" applyBorder="1" applyAlignment="1">
      <alignment horizontal="center"/>
    </xf>
    <xf numFmtId="3" fontId="7" fillId="5" borderId="134" xfId="4" applyNumberFormat="1" applyFont="1" applyFill="1" applyBorder="1" applyAlignment="1">
      <alignment horizontal="center"/>
    </xf>
    <xf numFmtId="3" fontId="10" fillId="2" borderId="53" xfId="4" applyNumberFormat="1" applyFont="1" applyFill="1" applyBorder="1" applyAlignment="1" applyProtection="1">
      <alignment horizontal="center"/>
      <protection locked="0"/>
    </xf>
    <xf numFmtId="3" fontId="10" fillId="2" borderId="84" xfId="4" applyNumberFormat="1" applyFont="1" applyFill="1" applyBorder="1" applyAlignment="1" applyProtection="1">
      <alignment horizontal="center"/>
      <protection locked="0"/>
    </xf>
    <xf numFmtId="3" fontId="10" fillId="2" borderId="73" xfId="4" applyNumberFormat="1" applyFont="1" applyFill="1" applyBorder="1" applyAlignment="1" applyProtection="1">
      <alignment horizontal="center"/>
      <protection locked="0"/>
    </xf>
    <xf numFmtId="3" fontId="10" fillId="2" borderId="85" xfId="4" applyNumberFormat="1" applyFont="1" applyFill="1" applyBorder="1" applyAlignment="1" applyProtection="1">
      <alignment horizontal="center"/>
      <protection locked="0"/>
    </xf>
    <xf numFmtId="3" fontId="7" fillId="4" borderId="61" xfId="4" applyNumberFormat="1" applyFont="1" applyFill="1" applyBorder="1" applyAlignment="1">
      <alignment horizontal="center"/>
    </xf>
    <xf numFmtId="1" fontId="10" fillId="4" borderId="38" xfId="7" applyNumberFormat="1" applyFont="1" applyFill="1" applyBorder="1" applyAlignment="1" applyProtection="1">
      <alignment horizontal="center"/>
      <protection locked="0"/>
    </xf>
    <xf numFmtId="1" fontId="11" fillId="0" borderId="18" xfId="7" applyNumberFormat="1" applyFont="1" applyBorder="1" applyAlignment="1">
      <alignment horizontal="right" vertical="top" wrapText="1"/>
    </xf>
    <xf numFmtId="1" fontId="11" fillId="0" borderId="56" xfId="7" applyNumberFormat="1" applyFont="1" applyBorder="1" applyAlignment="1">
      <alignment horizontal="right" vertical="top" wrapText="1"/>
    </xf>
    <xf numFmtId="1" fontId="26" fillId="0" borderId="121" xfId="10" applyNumberFormat="1" applyFont="1" applyBorder="1" applyAlignment="1" applyProtection="1">
      <alignment horizontal="center" wrapText="1"/>
      <protection locked="0"/>
    </xf>
    <xf numFmtId="1" fontId="26" fillId="0" borderId="60" xfId="10" applyNumberFormat="1" applyFont="1" applyBorder="1" applyAlignment="1" applyProtection="1">
      <alignment horizontal="center" wrapText="1"/>
      <protection locked="0"/>
    </xf>
    <xf numFmtId="3" fontId="10" fillId="0" borderId="36" xfId="7" applyNumberFormat="1" applyFont="1" applyBorder="1" applyAlignment="1" applyProtection="1">
      <alignment horizontal="center"/>
      <protection locked="0"/>
    </xf>
    <xf numFmtId="3" fontId="10" fillId="0" borderId="60" xfId="7" applyNumberFormat="1" applyFont="1" applyBorder="1" applyAlignment="1" applyProtection="1">
      <alignment horizontal="center"/>
      <protection locked="0"/>
    </xf>
    <xf numFmtId="3" fontId="26" fillId="0" borderId="60" xfId="10" applyNumberFormat="1" applyFont="1" applyBorder="1" applyAlignment="1" applyProtection="1">
      <alignment horizontal="center" wrapText="1"/>
      <protection locked="0"/>
    </xf>
    <xf numFmtId="3" fontId="26" fillId="0" borderId="35" xfId="10" applyNumberFormat="1" applyFont="1" applyBorder="1" applyAlignment="1" applyProtection="1">
      <alignment horizontal="center" wrapText="1"/>
      <protection locked="0"/>
    </xf>
    <xf numFmtId="1" fontId="26" fillId="0" borderId="74" xfId="10" applyNumberFormat="1" applyFont="1" applyBorder="1" applyAlignment="1" applyProtection="1">
      <alignment horizontal="center" wrapText="1"/>
      <protection locked="0"/>
    </xf>
    <xf numFmtId="3" fontId="26" fillId="0" borderId="33" xfId="10" applyNumberFormat="1" applyFont="1" applyBorder="1" applyAlignment="1" applyProtection="1">
      <alignment horizontal="center" wrapText="1"/>
      <protection locked="0"/>
    </xf>
    <xf numFmtId="1" fontId="26" fillId="0" borderId="75" xfId="10" applyNumberFormat="1" applyFont="1" applyBorder="1" applyAlignment="1" applyProtection="1">
      <alignment horizontal="center" wrapText="1"/>
      <protection locked="0"/>
    </xf>
    <xf numFmtId="3" fontId="26" fillId="0" borderId="62" xfId="10" applyNumberFormat="1" applyFont="1" applyBorder="1" applyAlignment="1" applyProtection="1">
      <alignment horizontal="center" wrapText="1"/>
      <protection locked="0"/>
    </xf>
    <xf numFmtId="1" fontId="26" fillId="0" borderId="76" xfId="10" applyNumberFormat="1" applyFont="1" applyBorder="1" applyAlignment="1" applyProtection="1">
      <alignment horizontal="center" wrapText="1"/>
      <protection locked="0"/>
    </xf>
    <xf numFmtId="1" fontId="26" fillId="0" borderId="77" xfId="10" applyNumberFormat="1" applyFont="1" applyBorder="1" applyAlignment="1" applyProtection="1">
      <alignment horizontal="center" wrapText="1"/>
      <protection locked="0"/>
    </xf>
    <xf numFmtId="3" fontId="10" fillId="0" borderId="38" xfId="7" applyNumberFormat="1" applyFont="1" applyBorder="1" applyAlignment="1" applyProtection="1">
      <alignment horizontal="center"/>
      <protection locked="0"/>
    </xf>
    <xf numFmtId="3" fontId="10" fillId="0" borderId="77" xfId="7" applyNumberFormat="1" applyFont="1" applyBorder="1" applyAlignment="1" applyProtection="1">
      <alignment horizontal="center"/>
      <protection locked="0"/>
    </xf>
    <xf numFmtId="3" fontId="26" fillId="0" borderId="77" xfId="10" applyNumberFormat="1" applyFont="1" applyBorder="1" applyAlignment="1" applyProtection="1">
      <alignment horizontal="center" wrapText="1"/>
      <protection locked="0"/>
    </xf>
    <xf numFmtId="3" fontId="26" fillId="0" borderId="34" xfId="10" applyNumberFormat="1" applyFont="1" applyBorder="1" applyAlignment="1" applyProtection="1">
      <alignment horizontal="center" wrapText="1"/>
      <protection locked="0"/>
    </xf>
    <xf numFmtId="3" fontId="10" fillId="8" borderId="61" xfId="7" applyNumberFormat="1" applyFont="1" applyFill="1" applyBorder="1" applyAlignment="1">
      <alignment horizontal="center"/>
    </xf>
    <xf numFmtId="3" fontId="42" fillId="3" borderId="0" xfId="7" applyNumberFormat="1" applyFont="1" applyFill="1" applyAlignment="1">
      <alignment horizontal="right"/>
    </xf>
    <xf numFmtId="0" fontId="11" fillId="2" borderId="0" xfId="7" applyFont="1" applyFill="1" applyAlignment="1">
      <alignment horizontal="right"/>
    </xf>
    <xf numFmtId="0" fontId="15" fillId="2" borderId="24" xfId="4" applyFont="1" applyFill="1" applyBorder="1"/>
    <xf numFmtId="0" fontId="15" fillId="2" borderId="25" xfId="4" applyFont="1" applyFill="1" applyBorder="1"/>
    <xf numFmtId="0" fontId="15" fillId="2" borderId="24" xfId="4" applyFont="1" applyFill="1" applyBorder="1" applyAlignment="1">
      <alignment horizontal="left"/>
    </xf>
    <xf numFmtId="0" fontId="2" fillId="9" borderId="0" xfId="7" applyFont="1" applyFill="1"/>
    <xf numFmtId="0" fontId="2" fillId="9" borderId="0" xfId="7" applyFont="1" applyFill="1" applyAlignment="1">
      <alignment horizontal="center"/>
    </xf>
    <xf numFmtId="0" fontId="11" fillId="9" borderId="0" xfId="6" applyFont="1" applyFill="1" applyAlignment="1">
      <alignment horizontal="right"/>
    </xf>
    <xf numFmtId="0" fontId="6" fillId="9" borderId="0" xfId="7" applyFont="1" applyFill="1"/>
    <xf numFmtId="0" fontId="6" fillId="9" borderId="0" xfId="0" applyFont="1" applyFill="1"/>
    <xf numFmtId="0" fontId="2" fillId="9" borderId="0" xfId="9" applyFill="1" applyAlignment="1">
      <alignment horizontal="center"/>
    </xf>
    <xf numFmtId="0" fontId="7" fillId="9" borderId="0" xfId="7" applyFont="1" applyFill="1"/>
    <xf numFmtId="49" fontId="43" fillId="2" borderId="0" xfId="8" applyNumberFormat="1" applyFont="1" applyFill="1" applyAlignment="1">
      <alignment horizontal="left"/>
    </xf>
    <xf numFmtId="0" fontId="44" fillId="0" borderId="0" xfId="2" applyFont="1"/>
    <xf numFmtId="0" fontId="43" fillId="2" borderId="3" xfId="8" applyFont="1" applyFill="1" applyBorder="1" applyAlignment="1">
      <alignment horizontal="left"/>
    </xf>
    <xf numFmtId="0" fontId="44" fillId="2" borderId="1" xfId="9" applyFont="1" applyFill="1" applyBorder="1"/>
    <xf numFmtId="0" fontId="43" fillId="2" borderId="8" xfId="8" applyFont="1" applyFill="1" applyBorder="1" applyAlignment="1">
      <alignment horizontal="left"/>
    </xf>
    <xf numFmtId="0" fontId="44" fillId="2" borderId="0" xfId="9" applyFont="1" applyFill="1"/>
    <xf numFmtId="0" fontId="43" fillId="2" borderId="8" xfId="8" applyFont="1" applyFill="1" applyBorder="1" applyAlignment="1">
      <alignment horizontal="center"/>
    </xf>
    <xf numFmtId="0" fontId="43" fillId="2" borderId="11" xfId="8" applyFont="1" applyFill="1" applyBorder="1" applyAlignment="1">
      <alignment horizontal="center"/>
    </xf>
    <xf numFmtId="0" fontId="43" fillId="2" borderId="3" xfId="8" applyFont="1" applyFill="1" applyBorder="1" applyAlignment="1">
      <alignment horizontal="left" wrapText="1"/>
    </xf>
    <xf numFmtId="0" fontId="44" fillId="2" borderId="17" xfId="9" applyFont="1" applyFill="1" applyBorder="1" applyAlignment="1">
      <alignment wrapText="1"/>
    </xf>
    <xf numFmtId="1" fontId="44" fillId="2" borderId="12" xfId="8" applyNumberFormat="1" applyFont="1" applyFill="1" applyBorder="1" applyAlignment="1">
      <alignment horizontal="right"/>
    </xf>
    <xf numFmtId="1" fontId="44" fillId="2" borderId="36" xfId="8" applyNumberFormat="1" applyFont="1" applyFill="1" applyBorder="1" applyAlignment="1" applyProtection="1">
      <alignment horizontal="center"/>
      <protection locked="0"/>
    </xf>
    <xf numFmtId="1" fontId="44" fillId="2" borderId="35" xfId="8" applyNumberFormat="1" applyFont="1" applyFill="1" applyBorder="1" applyAlignment="1" applyProtection="1">
      <alignment horizontal="center"/>
      <protection locked="0"/>
    </xf>
    <xf numFmtId="0" fontId="44" fillId="2" borderId="8" xfId="8" applyFont="1" applyFill="1" applyBorder="1" applyAlignment="1">
      <alignment horizontal="left" wrapText="1"/>
    </xf>
    <xf numFmtId="0" fontId="44" fillId="2" borderId="18" xfId="8" applyFont="1" applyFill="1" applyBorder="1" applyAlignment="1">
      <alignment wrapText="1"/>
    </xf>
    <xf numFmtId="2" fontId="44" fillId="2" borderId="15" xfId="8" applyNumberFormat="1" applyFont="1" applyFill="1" applyBorder="1" applyAlignment="1">
      <alignment horizontal="right"/>
    </xf>
    <xf numFmtId="1" fontId="44" fillId="2" borderId="37" xfId="8" applyNumberFormat="1" applyFont="1" applyFill="1" applyBorder="1" applyAlignment="1" applyProtection="1">
      <alignment horizontal="center"/>
      <protection locked="0"/>
    </xf>
    <xf numFmtId="1" fontId="44" fillId="2" borderId="33" xfId="8" applyNumberFormat="1" applyFont="1" applyFill="1" applyBorder="1" applyAlignment="1" applyProtection="1">
      <alignment horizontal="center"/>
      <protection locked="0"/>
    </xf>
    <xf numFmtId="49" fontId="44" fillId="2" borderId="15" xfId="8" applyNumberFormat="1" applyFont="1" applyFill="1" applyBorder="1" applyAlignment="1">
      <alignment horizontal="right"/>
    </xf>
    <xf numFmtId="1" fontId="44" fillId="2" borderId="57" xfId="8" applyNumberFormat="1" applyFont="1" applyFill="1" applyBorder="1" applyAlignment="1" applyProtection="1">
      <alignment horizontal="center"/>
      <protection locked="0"/>
    </xf>
    <xf numFmtId="1" fontId="44" fillId="2" borderId="62" xfId="8" applyNumberFormat="1" applyFont="1" applyFill="1" applyBorder="1" applyAlignment="1" applyProtection="1">
      <alignment horizontal="center"/>
      <protection locked="0"/>
    </xf>
    <xf numFmtId="0" fontId="44" fillId="2" borderId="56" xfId="8" applyFont="1" applyFill="1" applyBorder="1" applyAlignment="1">
      <alignment wrapText="1"/>
    </xf>
    <xf numFmtId="0" fontId="45" fillId="0" borderId="0" xfId="2" applyFont="1"/>
    <xf numFmtId="49" fontId="44" fillId="2" borderId="16" xfId="8" applyNumberFormat="1" applyFont="1" applyFill="1" applyBorder="1" applyAlignment="1">
      <alignment horizontal="right"/>
    </xf>
    <xf numFmtId="49" fontId="44" fillId="2" borderId="65" xfId="8" applyNumberFormat="1" applyFont="1" applyFill="1" applyBorder="1" applyAlignment="1">
      <alignment horizontal="right"/>
    </xf>
    <xf numFmtId="0" fontId="44" fillId="0" borderId="0" xfId="2" applyFont="1" applyAlignment="1">
      <alignment wrapText="1"/>
    </xf>
    <xf numFmtId="0" fontId="44" fillId="2" borderId="8" xfId="8" applyFont="1" applyFill="1" applyBorder="1" applyAlignment="1">
      <alignment horizontal="left"/>
    </xf>
    <xf numFmtId="0" fontId="44" fillId="2" borderId="22" xfId="8" applyFont="1" applyFill="1" applyBorder="1" applyAlignment="1">
      <alignment wrapText="1"/>
    </xf>
    <xf numFmtId="1" fontId="44" fillId="2" borderId="38" xfId="8" applyNumberFormat="1" applyFont="1" applyFill="1" applyBorder="1" applyAlignment="1" applyProtection="1">
      <alignment horizontal="center"/>
      <protection locked="0"/>
    </xf>
    <xf numFmtId="1" fontId="44" fillId="2" borderId="34" xfId="8" applyNumberFormat="1" applyFont="1" applyFill="1" applyBorder="1" applyAlignment="1" applyProtection="1">
      <alignment horizontal="center"/>
      <protection locked="0"/>
    </xf>
    <xf numFmtId="0" fontId="44" fillId="2" borderId="2" xfId="8" applyFont="1" applyFill="1" applyBorder="1"/>
    <xf numFmtId="0" fontId="44" fillId="2" borderId="0" xfId="8" applyFont="1" applyFill="1"/>
    <xf numFmtId="49" fontId="44" fillId="2" borderId="0" xfId="8" applyNumberFormat="1" applyFont="1" applyFill="1" applyAlignment="1">
      <alignment horizontal="right"/>
    </xf>
    <xf numFmtId="0" fontId="44" fillId="2" borderId="9" xfId="8" applyFont="1" applyFill="1" applyBorder="1" applyAlignment="1">
      <alignment horizontal="left"/>
    </xf>
    <xf numFmtId="0" fontId="46" fillId="2" borderId="2" xfId="9" applyFont="1" applyFill="1" applyBorder="1" applyAlignment="1">
      <alignment horizontal="right"/>
    </xf>
    <xf numFmtId="1" fontId="43" fillId="4" borderId="61" xfId="8" applyNumberFormat="1" applyFont="1" applyFill="1" applyBorder="1" applyAlignment="1">
      <alignment horizontal="center"/>
    </xf>
    <xf numFmtId="1" fontId="43" fillId="4" borderId="63" xfId="8" applyNumberFormat="1" applyFont="1" applyFill="1" applyBorder="1" applyAlignment="1">
      <alignment horizontal="center"/>
    </xf>
    <xf numFmtId="0" fontId="43" fillId="2" borderId="0" xfId="8" applyFont="1" applyFill="1" applyAlignment="1">
      <alignment horizontal="left"/>
    </xf>
    <xf numFmtId="0" fontId="43" fillId="2" borderId="9" xfId="8" applyFont="1" applyFill="1" applyBorder="1" applyAlignment="1">
      <alignment horizontal="left"/>
    </xf>
    <xf numFmtId="49" fontId="44" fillId="2" borderId="121" xfId="8" applyNumberFormat="1" applyFont="1" applyFill="1" applyBorder="1" applyAlignment="1">
      <alignment horizontal="right"/>
    </xf>
    <xf numFmtId="1" fontId="44" fillId="2" borderId="60" xfId="8" applyNumberFormat="1" applyFont="1" applyFill="1" applyBorder="1" applyAlignment="1" applyProtection="1">
      <alignment horizontal="center"/>
      <protection locked="0"/>
    </xf>
    <xf numFmtId="49" fontId="44" fillId="2" borderId="74" xfId="8" applyNumberFormat="1" applyFont="1" applyFill="1" applyBorder="1" applyAlignment="1">
      <alignment horizontal="right"/>
    </xf>
    <xf numFmtId="1" fontId="44" fillId="2" borderId="40" xfId="8" applyNumberFormat="1" applyFont="1" applyFill="1" applyBorder="1" applyAlignment="1" applyProtection="1">
      <alignment horizontal="center"/>
      <protection locked="0"/>
    </xf>
    <xf numFmtId="0" fontId="44" fillId="0" borderId="40" xfId="2" applyFont="1" applyBorder="1"/>
    <xf numFmtId="0" fontId="44" fillId="0" borderId="33" xfId="2" applyFont="1" applyBorder="1"/>
    <xf numFmtId="49" fontId="44" fillId="2" borderId="40" xfId="8" applyNumberFormat="1" applyFont="1" applyFill="1" applyBorder="1" applyAlignment="1">
      <alignment horizontal="right"/>
    </xf>
    <xf numFmtId="49" fontId="44" fillId="2" borderId="76" xfId="8" applyNumberFormat="1" applyFont="1" applyFill="1" applyBorder="1" applyAlignment="1">
      <alignment horizontal="right"/>
    </xf>
    <xf numFmtId="1" fontId="44" fillId="2" borderId="77" xfId="8" applyNumberFormat="1" applyFont="1" applyFill="1" applyBorder="1" applyAlignment="1" applyProtection="1">
      <alignment horizontal="center"/>
      <protection locked="0"/>
    </xf>
    <xf numFmtId="0" fontId="44" fillId="2" borderId="13" xfId="8" applyFont="1" applyFill="1" applyBorder="1" applyAlignment="1">
      <alignment horizontal="left" wrapText="1"/>
    </xf>
    <xf numFmtId="0" fontId="43" fillId="2" borderId="9" xfId="8" applyFont="1" applyFill="1" applyBorder="1" applyAlignment="1">
      <alignment horizontal="left" wrapText="1"/>
    </xf>
    <xf numFmtId="0" fontId="43" fillId="2" borderId="8" xfId="8" applyFont="1" applyFill="1" applyBorder="1" applyAlignment="1">
      <alignment horizontal="left" wrapText="1"/>
    </xf>
    <xf numFmtId="0" fontId="44" fillId="2" borderId="0" xfId="8" applyFont="1" applyFill="1" applyAlignment="1">
      <alignment wrapText="1"/>
    </xf>
    <xf numFmtId="0" fontId="44" fillId="2" borderId="2" xfId="8" applyFont="1" applyFill="1" applyBorder="1" applyAlignment="1">
      <alignment wrapText="1"/>
    </xf>
    <xf numFmtId="0" fontId="44" fillId="2" borderId="36" xfId="8" applyFont="1" applyFill="1" applyBorder="1" applyAlignment="1">
      <alignment wrapText="1"/>
    </xf>
    <xf numFmtId="0" fontId="44" fillId="2" borderId="37" xfId="8" applyFont="1" applyFill="1" applyBorder="1" applyAlignment="1">
      <alignment wrapText="1"/>
    </xf>
    <xf numFmtId="0" fontId="44" fillId="2" borderId="0" xfId="9" applyFont="1" applyFill="1" applyAlignment="1">
      <alignment wrapText="1"/>
    </xf>
    <xf numFmtId="0" fontId="10" fillId="2" borderId="68" xfId="7" applyFont="1" applyFill="1" applyBorder="1"/>
    <xf numFmtId="2" fontId="11" fillId="2" borderId="56" xfId="7" applyNumberFormat="1" applyFont="1" applyFill="1" applyBorder="1" applyAlignment="1">
      <alignment horizontal="right"/>
    </xf>
    <xf numFmtId="49" fontId="11" fillId="2" borderId="66" xfId="7" applyNumberFormat="1" applyFont="1" applyFill="1" applyBorder="1" applyAlignment="1">
      <alignment horizontal="right"/>
    </xf>
    <xf numFmtId="1" fontId="10" fillId="2" borderId="57" xfId="7" applyNumberFormat="1" applyFont="1" applyFill="1" applyBorder="1" applyAlignment="1" applyProtection="1">
      <alignment horizontal="center"/>
      <protection locked="0"/>
    </xf>
    <xf numFmtId="0" fontId="10" fillId="2" borderId="6" xfId="7" applyFont="1" applyFill="1" applyBorder="1"/>
    <xf numFmtId="49" fontId="11" fillId="2" borderId="13" xfId="7" applyNumberFormat="1" applyFont="1" applyFill="1" applyBorder="1" applyAlignment="1">
      <alignment horizontal="right"/>
    </xf>
    <xf numFmtId="1" fontId="10" fillId="2" borderId="44" xfId="7" applyNumberFormat="1" applyFont="1" applyFill="1" applyBorder="1" applyAlignment="1" applyProtection="1">
      <alignment horizontal="center"/>
      <protection locked="0"/>
    </xf>
    <xf numFmtId="1" fontId="10" fillId="2" borderId="59" xfId="7" applyNumberFormat="1" applyFont="1" applyFill="1" applyBorder="1" applyAlignment="1" applyProtection="1">
      <alignment horizontal="center"/>
      <protection locked="0"/>
    </xf>
    <xf numFmtId="0" fontId="10" fillId="2" borderId="0" xfId="7" applyFont="1" applyFill="1" applyAlignment="1">
      <alignment horizontal="left"/>
    </xf>
    <xf numFmtId="2" fontId="11" fillId="2" borderId="7" xfId="7" applyNumberFormat="1" applyFont="1" applyFill="1" applyBorder="1" applyAlignment="1">
      <alignment horizontal="right"/>
    </xf>
    <xf numFmtId="3" fontId="10" fillId="2" borderId="44" xfId="7" applyNumberFormat="1" applyFont="1" applyFill="1" applyBorder="1" applyAlignment="1" applyProtection="1">
      <alignment horizontal="center"/>
      <protection locked="0"/>
    </xf>
    <xf numFmtId="0" fontId="10" fillId="2" borderId="49" xfId="7" applyFont="1" applyFill="1" applyBorder="1"/>
    <xf numFmtId="49" fontId="11" fillId="2" borderId="18" xfId="7" applyNumberFormat="1" applyFont="1" applyFill="1" applyBorder="1" applyAlignment="1">
      <alignment horizontal="right"/>
    </xf>
    <xf numFmtId="0" fontId="0" fillId="0" borderId="0" xfId="0"/>
    <xf numFmtId="14" fontId="10" fillId="2" borderId="0" xfId="0" applyNumberFormat="1" applyFont="1" applyFill="1"/>
    <xf numFmtId="0" fontId="10" fillId="0" borderId="0" xfId="0" applyFont="1"/>
    <xf numFmtId="0" fontId="19" fillId="2" borderId="102" xfId="0" applyFont="1" applyFill="1" applyBorder="1" applyAlignment="1">
      <alignment horizontal="center"/>
    </xf>
    <xf numFmtId="0" fontId="19" fillId="2" borderId="103" xfId="0" applyFont="1" applyFill="1" applyBorder="1" applyAlignment="1">
      <alignment horizontal="center"/>
    </xf>
    <xf numFmtId="0" fontId="19" fillId="2" borderId="0" xfId="0" applyFont="1" applyFill="1" applyAlignment="1">
      <alignment horizontal="center"/>
    </xf>
    <xf numFmtId="0" fontId="19" fillId="2" borderId="5" xfId="0" applyFont="1" applyFill="1" applyBorder="1" applyAlignment="1">
      <alignment horizontal="center"/>
    </xf>
    <xf numFmtId="0" fontId="21" fillId="2" borderId="0" xfId="0" applyFont="1" applyFill="1" applyAlignment="1">
      <alignment horizontal="center"/>
    </xf>
    <xf numFmtId="0" fontId="37" fillId="2" borderId="5" xfId="0" applyFont="1" applyFill="1" applyBorder="1" applyAlignment="1">
      <alignment horizontal="center"/>
    </xf>
    <xf numFmtId="49" fontId="11" fillId="2" borderId="0" xfId="4" applyNumberFormat="1" applyFont="1" applyFill="1"/>
    <xf numFmtId="49" fontId="1" fillId="2" borderId="0" xfId="4" applyNumberFormat="1" applyFill="1"/>
    <xf numFmtId="0" fontId="20" fillId="2" borderId="61" xfId="4" applyFont="1" applyFill="1" applyBorder="1"/>
    <xf numFmtId="0" fontId="1" fillId="2" borderId="61" xfId="4" applyFill="1" applyBorder="1"/>
    <xf numFmtId="0" fontId="10" fillId="2" borderId="52" xfId="4" applyFont="1" applyFill="1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49" fontId="11" fillId="2" borderId="0" xfId="4" applyNumberFormat="1" applyFont="1" applyFill="1" applyAlignment="1">
      <alignment wrapText="1"/>
    </xf>
    <xf numFmtId="0" fontId="0" fillId="2" borderId="0" xfId="0" applyFill="1" applyAlignment="1">
      <alignment wrapText="1"/>
    </xf>
    <xf numFmtId="49" fontId="10" fillId="2" borderId="0" xfId="4" applyNumberFormat="1" applyFont="1" applyFill="1" applyAlignment="1">
      <alignment horizontal="right"/>
    </xf>
    <xf numFmtId="49" fontId="11" fillId="2" borderId="3" xfId="4" applyNumberFormat="1" applyFont="1" applyFill="1" applyBorder="1"/>
    <xf numFmtId="49" fontId="1" fillId="2" borderId="4" xfId="4" applyNumberFormat="1" applyFill="1" applyBorder="1"/>
    <xf numFmtId="0" fontId="10" fillId="2" borderId="3" xfId="4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0" fillId="0" borderId="52" xfId="0" applyFont="1" applyBorder="1" applyAlignment="1">
      <alignment horizontal="center" vertical="center" wrapText="1"/>
    </xf>
    <xf numFmtId="0" fontId="10" fillId="0" borderId="53" xfId="0" applyFont="1" applyBorder="1" applyAlignment="1">
      <alignment horizontal="center" vertical="center" wrapText="1"/>
    </xf>
    <xf numFmtId="3" fontId="10" fillId="2" borderId="13" xfId="4" applyNumberFormat="1" applyFont="1" applyFill="1" applyBorder="1" applyAlignment="1" applyProtection="1">
      <alignment horizontal="center"/>
      <protection locked="0"/>
    </xf>
    <xf numFmtId="3" fontId="10" fillId="2" borderId="6" xfId="4" applyNumberFormat="1" applyFont="1" applyFill="1" applyBorder="1" applyAlignment="1" applyProtection="1">
      <alignment horizontal="center"/>
      <protection locked="0"/>
    </xf>
    <xf numFmtId="0" fontId="32" fillId="2" borderId="73" xfId="4" applyFont="1" applyFill="1" applyBorder="1"/>
    <xf numFmtId="0" fontId="32" fillId="2" borderId="72" xfId="4" applyFont="1" applyFill="1" applyBorder="1"/>
    <xf numFmtId="0" fontId="19" fillId="2" borderId="73" xfId="4" applyFont="1" applyFill="1" applyBorder="1" applyAlignment="1">
      <alignment wrapText="1"/>
    </xf>
    <xf numFmtId="0" fontId="19" fillId="2" borderId="72" xfId="4" applyFont="1" applyFill="1" applyBorder="1" applyAlignment="1">
      <alignment wrapText="1"/>
    </xf>
    <xf numFmtId="0" fontId="32" fillId="0" borderId="73" xfId="4" applyFont="1" applyBorder="1"/>
    <xf numFmtId="0" fontId="32" fillId="0" borderId="72" xfId="0" applyFont="1" applyBorder="1"/>
    <xf numFmtId="0" fontId="19" fillId="2" borderId="85" xfId="4" applyFont="1" applyFill="1" applyBorder="1" applyAlignment="1">
      <alignment wrapText="1"/>
    </xf>
    <xf numFmtId="0" fontId="19" fillId="2" borderId="82" xfId="4" applyFont="1" applyFill="1" applyBorder="1" applyAlignment="1">
      <alignment wrapText="1"/>
    </xf>
    <xf numFmtId="0" fontId="15" fillId="2" borderId="23" xfId="4" applyFont="1" applyFill="1" applyBorder="1" applyAlignment="1">
      <alignment horizontal="right"/>
    </xf>
    <xf numFmtId="0" fontId="15" fillId="2" borderId="24" xfId="4" applyFont="1" applyFill="1" applyBorder="1" applyAlignment="1">
      <alignment horizontal="right"/>
    </xf>
    <xf numFmtId="0" fontId="1" fillId="2" borderId="32" xfId="4" applyFill="1" applyBorder="1" applyAlignment="1">
      <alignment horizontal="center"/>
    </xf>
    <xf numFmtId="0" fontId="1" fillId="2" borderId="70" xfId="4" applyFill="1" applyBorder="1" applyAlignment="1">
      <alignment horizontal="center"/>
    </xf>
    <xf numFmtId="0" fontId="1" fillId="2" borderId="97" xfId="4" applyFill="1" applyBorder="1" applyAlignment="1">
      <alignment horizontal="center"/>
    </xf>
    <xf numFmtId="0" fontId="38" fillId="2" borderId="24" xfId="4" applyFont="1" applyFill="1" applyBorder="1" applyAlignment="1">
      <alignment horizontal="center" wrapText="1"/>
    </xf>
    <xf numFmtId="0" fontId="38" fillId="2" borderId="0" xfId="4" applyFont="1" applyFill="1" applyAlignment="1">
      <alignment horizontal="center" wrapText="1"/>
    </xf>
    <xf numFmtId="0" fontId="38" fillId="2" borderId="7" xfId="4" applyFont="1" applyFill="1" applyBorder="1" applyAlignment="1">
      <alignment horizontal="center" wrapText="1"/>
    </xf>
    <xf numFmtId="0" fontId="36" fillId="2" borderId="61" xfId="4" applyFont="1" applyFill="1" applyBorder="1"/>
    <xf numFmtId="0" fontId="32" fillId="2" borderId="84" xfId="4" applyFont="1" applyFill="1" applyBorder="1"/>
    <xf numFmtId="0" fontId="32" fillId="2" borderId="150" xfId="4" applyFont="1" applyFill="1" applyBorder="1"/>
    <xf numFmtId="0" fontId="10" fillId="2" borderId="12" xfId="7" applyFont="1" applyFill="1" applyBorder="1" applyAlignment="1">
      <alignment horizontal="left" wrapText="1"/>
    </xf>
    <xf numFmtId="0" fontId="2" fillId="2" borderId="16" xfId="9" applyFill="1" applyBorder="1" applyAlignment="1">
      <alignment horizontal="left" wrapText="1"/>
    </xf>
    <xf numFmtId="0" fontId="10" fillId="2" borderId="15" xfId="7" applyFont="1" applyFill="1" applyBorder="1" applyAlignment="1">
      <alignment horizontal="left"/>
    </xf>
    <xf numFmtId="0" fontId="10" fillId="2" borderId="21" xfId="7" applyFont="1" applyFill="1" applyBorder="1" applyAlignment="1">
      <alignment horizontal="left"/>
    </xf>
    <xf numFmtId="0" fontId="10" fillId="2" borderId="3" xfId="7" applyFont="1" applyFill="1" applyBorder="1" applyAlignment="1">
      <alignment horizontal="left"/>
    </xf>
    <xf numFmtId="0" fontId="10" fillId="2" borderId="4" xfId="7" applyFont="1" applyFill="1" applyBorder="1" applyAlignment="1">
      <alignment horizontal="left"/>
    </xf>
    <xf numFmtId="49" fontId="8" fillId="2" borderId="151" xfId="7" applyNumberFormat="1" applyFont="1" applyFill="1" applyBorder="1" applyAlignment="1">
      <alignment horizontal="center"/>
    </xf>
    <xf numFmtId="49" fontId="2" fillId="2" borderId="152" xfId="9" applyNumberFormat="1" applyFill="1" applyBorder="1" applyAlignment="1">
      <alignment horizontal="center"/>
    </xf>
    <xf numFmtId="49" fontId="2" fillId="2" borderId="123" xfId="9" applyNumberFormat="1" applyFill="1" applyBorder="1" applyAlignment="1">
      <alignment horizontal="center"/>
    </xf>
    <xf numFmtId="0" fontId="8" fillId="2" borderId="11" xfId="7" applyFont="1" applyFill="1" applyBorder="1" applyAlignment="1">
      <alignment horizontal="center"/>
    </xf>
    <xf numFmtId="0" fontId="2" fillId="2" borderId="152" xfId="9" applyFill="1" applyBorder="1" applyAlignment="1">
      <alignment horizontal="center"/>
    </xf>
    <xf numFmtId="0" fontId="2" fillId="2" borderId="46" xfId="9" applyFill="1" applyBorder="1" applyAlignment="1">
      <alignment horizontal="center"/>
    </xf>
    <xf numFmtId="0" fontId="7" fillId="2" borderId="3" xfId="7" applyFont="1" applyFill="1" applyBorder="1" applyAlignment="1">
      <alignment horizontal="left" wrapText="1"/>
    </xf>
    <xf numFmtId="0" fontId="7" fillId="2" borderId="4" xfId="7" applyFont="1" applyFill="1" applyBorder="1" applyAlignment="1">
      <alignment horizontal="left" wrapText="1"/>
    </xf>
    <xf numFmtId="0" fontId="7" fillId="2" borderId="13" xfId="7" applyFont="1" applyFill="1" applyBorder="1" applyAlignment="1">
      <alignment horizontal="left" wrapText="1"/>
    </xf>
    <xf numFmtId="0" fontId="7" fillId="2" borderId="6" xfId="7" applyFont="1" applyFill="1" applyBorder="1" applyAlignment="1">
      <alignment horizontal="left" wrapText="1"/>
    </xf>
    <xf numFmtId="0" fontId="8" fillId="2" borderId="47" xfId="7" applyFont="1" applyFill="1" applyBorder="1" applyAlignment="1">
      <alignment horizontal="center"/>
    </xf>
    <xf numFmtId="0" fontId="2" fillId="2" borderId="122" xfId="9" applyFill="1" applyBorder="1" applyAlignment="1">
      <alignment horizontal="center"/>
    </xf>
    <xf numFmtId="0" fontId="10" fillId="2" borderId="3" xfId="7" applyFont="1" applyFill="1" applyBorder="1" applyAlignment="1">
      <alignment horizontal="left" vertical="top" wrapText="1"/>
    </xf>
    <xf numFmtId="0" fontId="2" fillId="2" borderId="8" xfId="9" applyFill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10" fillId="2" borderId="8" xfId="7" applyFont="1" applyFill="1" applyBorder="1" applyAlignment="1">
      <alignment horizontal="left" vertical="top" wrapText="1"/>
    </xf>
    <xf numFmtId="0" fontId="10" fillId="2" borderId="13" xfId="7" applyFont="1" applyFill="1" applyBorder="1" applyAlignment="1">
      <alignment horizontal="left" vertical="top" wrapText="1"/>
    </xf>
    <xf numFmtId="49" fontId="8" fillId="2" borderId="43" xfId="7" applyNumberFormat="1" applyFont="1" applyFill="1" applyBorder="1" applyAlignment="1">
      <alignment horizontal="center"/>
    </xf>
    <xf numFmtId="49" fontId="2" fillId="2" borderId="122" xfId="9" applyNumberFormat="1" applyFill="1" applyBorder="1" applyAlignment="1">
      <alignment horizontal="center"/>
    </xf>
    <xf numFmtId="0" fontId="10" fillId="0" borderId="3" xfId="7" applyFont="1" applyBorder="1" applyAlignment="1">
      <alignment horizontal="left" wrapText="1"/>
    </xf>
    <xf numFmtId="0" fontId="10" fillId="0" borderId="8" xfId="9" applyFont="1" applyBorder="1" applyAlignment="1">
      <alignment horizontal="left"/>
    </xf>
    <xf numFmtId="0" fontId="10" fillId="0" borderId="8" xfId="7" applyFont="1" applyBorder="1" applyAlignment="1">
      <alignment horizontal="left" wrapText="1"/>
    </xf>
    <xf numFmtId="0" fontId="10" fillId="2" borderId="3" xfId="7" applyFont="1" applyFill="1" applyBorder="1" applyAlignment="1">
      <alignment horizontal="left" wrapText="1"/>
    </xf>
    <xf numFmtId="0" fontId="2" fillId="2" borderId="8" xfId="9" applyFill="1" applyBorder="1" applyAlignment="1">
      <alignment horizontal="left" wrapText="1"/>
    </xf>
    <xf numFmtId="1" fontId="30" fillId="2" borderId="1" xfId="0" applyNumberFormat="1" applyFont="1" applyFill="1" applyBorder="1" applyAlignment="1">
      <alignment wrapText="1"/>
    </xf>
    <xf numFmtId="0" fontId="2" fillId="2" borderId="45" xfId="0" applyFont="1" applyFill="1" applyBorder="1" applyAlignment="1">
      <alignment horizontal="center"/>
    </xf>
    <xf numFmtId="0" fontId="2" fillId="0" borderId="45" xfId="0" applyFont="1" applyBorder="1" applyAlignment="1">
      <alignment horizontal="center"/>
    </xf>
    <xf numFmtId="0" fontId="2" fillId="2" borderId="122" xfId="0" applyFont="1" applyFill="1" applyBorder="1" applyAlignment="1">
      <alignment horizontal="center"/>
    </xf>
    <xf numFmtId="0" fontId="2" fillId="0" borderId="122" xfId="0" applyFont="1" applyBorder="1" applyAlignment="1">
      <alignment horizontal="center"/>
    </xf>
    <xf numFmtId="0" fontId="2" fillId="0" borderId="123" xfId="0" applyFont="1" applyBorder="1" applyAlignment="1">
      <alignment horizontal="center"/>
    </xf>
    <xf numFmtId="0" fontId="2" fillId="2" borderId="47" xfId="0" applyFont="1" applyFill="1" applyBorder="1" applyAlignment="1">
      <alignment horizontal="center"/>
    </xf>
    <xf numFmtId="0" fontId="2" fillId="2" borderId="44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 vertical="top" textRotation="90"/>
    </xf>
    <xf numFmtId="0" fontId="6" fillId="2" borderId="15" xfId="0" applyFont="1" applyFill="1" applyBorder="1" applyAlignment="1">
      <alignment horizontal="center" vertical="top" textRotation="90"/>
    </xf>
    <xf numFmtId="0" fontId="6" fillId="2" borderId="66" xfId="0" applyFont="1" applyFill="1" applyBorder="1" applyAlignment="1">
      <alignment horizontal="center" vertical="top" textRotation="90"/>
    </xf>
    <xf numFmtId="0" fontId="6" fillId="2" borderId="16" xfId="0" applyFont="1" applyFill="1" applyBorder="1" applyAlignment="1">
      <alignment horizontal="center" vertical="top" textRotation="90"/>
    </xf>
    <xf numFmtId="0" fontId="7" fillId="2" borderId="65" xfId="0" applyFont="1" applyFill="1" applyBorder="1" applyAlignment="1">
      <alignment horizontal="center" vertical="top" textRotation="90"/>
    </xf>
    <xf numFmtId="0" fontId="7" fillId="2" borderId="15" xfId="0" applyFont="1" applyFill="1" applyBorder="1" applyAlignment="1">
      <alignment horizontal="center" vertical="top" textRotation="90"/>
    </xf>
    <xf numFmtId="0" fontId="7" fillId="2" borderId="66" xfId="0" applyFont="1" applyFill="1" applyBorder="1" applyAlignment="1">
      <alignment horizontal="center" vertical="top" textRotation="90"/>
    </xf>
    <xf numFmtId="0" fontId="7" fillId="2" borderId="16" xfId="0" applyFont="1" applyFill="1" applyBorder="1" applyAlignment="1">
      <alignment horizontal="center" vertical="top" textRotation="90"/>
    </xf>
    <xf numFmtId="0" fontId="10" fillId="2" borderId="55" xfId="0" applyFont="1" applyFill="1" applyBorder="1" applyAlignment="1">
      <alignment horizontal="center" vertical="center" textRotation="90"/>
    </xf>
    <xf numFmtId="0" fontId="10" fillId="2" borderId="18" xfId="0" applyFont="1" applyFill="1" applyBorder="1" applyAlignment="1">
      <alignment horizontal="center" vertical="center" textRotation="90"/>
    </xf>
    <xf numFmtId="0" fontId="10" fillId="2" borderId="56" xfId="0" applyFont="1" applyFill="1" applyBorder="1" applyAlignment="1">
      <alignment horizontal="center" vertical="center" textRotation="90"/>
    </xf>
    <xf numFmtId="0" fontId="10" fillId="2" borderId="17" xfId="0" applyFont="1" applyFill="1" applyBorder="1" applyAlignment="1">
      <alignment horizontal="center" vertical="center" textRotation="90"/>
    </xf>
    <xf numFmtId="0" fontId="0" fillId="2" borderId="18" xfId="0" applyFill="1" applyBorder="1" applyAlignment="1">
      <alignment horizontal="center" vertical="center" textRotation="90"/>
    </xf>
    <xf numFmtId="0" fontId="0" fillId="2" borderId="56" xfId="0" applyFill="1" applyBorder="1" applyAlignment="1">
      <alignment horizontal="center" vertical="center" textRotation="90"/>
    </xf>
    <xf numFmtId="0" fontId="10" fillId="2" borderId="19" xfId="0" applyFont="1" applyFill="1" applyBorder="1" applyAlignment="1">
      <alignment horizontal="center" vertical="center" textRotation="90"/>
    </xf>
    <xf numFmtId="0" fontId="0" fillId="2" borderId="19" xfId="0" applyFill="1" applyBorder="1" applyAlignment="1">
      <alignment horizontal="center" vertical="center" textRotation="90"/>
    </xf>
    <xf numFmtId="0" fontId="2" fillId="0" borderId="46" xfId="0" applyFont="1" applyBorder="1" applyAlignment="1">
      <alignment horizontal="center"/>
    </xf>
    <xf numFmtId="0" fontId="10" fillId="2" borderId="15" xfId="7" applyFont="1" applyFill="1" applyBorder="1" applyAlignment="1">
      <alignment wrapText="1"/>
    </xf>
    <xf numFmtId="0" fontId="0" fillId="0" borderId="21" xfId="0" applyBorder="1" applyAlignment="1">
      <alignment wrapText="1"/>
    </xf>
    <xf numFmtId="0" fontId="8" fillId="2" borderId="3" xfId="7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12" fillId="2" borderId="9" xfId="7" applyFont="1" applyFill="1" applyBorder="1" applyAlignment="1">
      <alignment horizontal="right"/>
    </xf>
    <xf numFmtId="0" fontId="0" fillId="2" borderId="63" xfId="0" applyFill="1" applyBorder="1" applyAlignment="1">
      <alignment horizontal="right"/>
    </xf>
    <xf numFmtId="0" fontId="8" fillId="2" borderId="13" xfId="7" applyFont="1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19" fillId="0" borderId="18" xfId="0" applyFont="1" applyBorder="1" applyAlignment="1">
      <alignment wrapText="1"/>
    </xf>
    <xf numFmtId="0" fontId="0" fillId="2" borderId="2" xfId="0" applyFill="1" applyBorder="1" applyAlignment="1">
      <alignment horizontal="right"/>
    </xf>
    <xf numFmtId="0" fontId="10" fillId="2" borderId="15" xfId="7" applyFont="1" applyFill="1" applyBorder="1" applyAlignment="1">
      <alignment horizontal="left" wrapText="1"/>
    </xf>
    <xf numFmtId="0" fontId="10" fillId="2" borderId="21" xfId="7" applyFont="1" applyFill="1" applyBorder="1" applyAlignment="1">
      <alignment horizontal="left" wrapText="1"/>
    </xf>
    <xf numFmtId="0" fontId="11" fillId="2" borderId="15" xfId="7" applyFont="1" applyFill="1" applyBorder="1" applyAlignment="1">
      <alignment horizontal="left" wrapText="1"/>
    </xf>
    <xf numFmtId="0" fontId="11" fillId="2" borderId="21" xfId="7" applyFont="1" applyFill="1" applyBorder="1" applyAlignment="1">
      <alignment horizontal="left" wrapText="1"/>
    </xf>
    <xf numFmtId="1" fontId="10" fillId="2" borderId="65" xfId="7" applyNumberFormat="1" applyFont="1" applyFill="1" applyBorder="1" applyAlignment="1">
      <alignment wrapText="1"/>
    </xf>
    <xf numFmtId="0" fontId="19" fillId="0" borderId="55" xfId="0" applyFont="1" applyBorder="1" applyAlignment="1">
      <alignment wrapText="1"/>
    </xf>
    <xf numFmtId="0" fontId="8" fillId="2" borderId="1" xfId="7" applyFont="1" applyFill="1" applyBorder="1" applyAlignment="1">
      <alignment horizontal="center"/>
    </xf>
    <xf numFmtId="0" fontId="8" fillId="2" borderId="4" xfId="7" applyFont="1" applyFill="1" applyBorder="1" applyAlignment="1">
      <alignment horizontal="center"/>
    </xf>
    <xf numFmtId="0" fontId="0" fillId="0" borderId="63" xfId="0" applyBorder="1"/>
    <xf numFmtId="0" fontId="0" fillId="0" borderId="18" xfId="0" applyBorder="1" applyAlignment="1">
      <alignment wrapText="1"/>
    </xf>
    <xf numFmtId="0" fontId="8" fillId="2" borderId="44" xfId="7" applyFont="1" applyFill="1" applyBorder="1" applyAlignment="1">
      <alignment horizontal="center"/>
    </xf>
    <xf numFmtId="0" fontId="0" fillId="0" borderId="8" xfId="0" applyBorder="1" applyAlignment="1">
      <alignment horizontal="left" wrapText="1"/>
    </xf>
    <xf numFmtId="1" fontId="6" fillId="2" borderId="0" xfId="7" applyNumberFormat="1" applyFont="1" applyFill="1"/>
    <xf numFmtId="1" fontId="12" fillId="2" borderId="9" xfId="7" applyNumberFormat="1" applyFont="1" applyFill="1" applyBorder="1" applyAlignment="1">
      <alignment horizontal="right"/>
    </xf>
    <xf numFmtId="0" fontId="0" fillId="0" borderId="2" xfId="0" applyBorder="1" applyAlignment="1">
      <alignment horizontal="right"/>
    </xf>
    <xf numFmtId="1" fontId="8" fillId="2" borderId="9" xfId="7" applyNumberFormat="1" applyFont="1" applyFill="1" applyBorder="1" applyAlignment="1">
      <alignment horizontal="center"/>
    </xf>
    <xf numFmtId="1" fontId="0" fillId="2" borderId="63" xfId="0" applyNumberFormat="1" applyFill="1" applyBorder="1" applyAlignment="1">
      <alignment horizontal="center"/>
    </xf>
    <xf numFmtId="1" fontId="7" fillId="2" borderId="9" xfId="7" applyNumberFormat="1" applyFont="1" applyFill="1" applyBorder="1"/>
    <xf numFmtId="1" fontId="10" fillId="2" borderId="15" xfId="7" applyNumberFormat="1" applyFont="1" applyFill="1" applyBorder="1" applyAlignment="1">
      <alignment horizontal="left"/>
    </xf>
    <xf numFmtId="0" fontId="0" fillId="0" borderId="21" xfId="0" applyBorder="1"/>
    <xf numFmtId="0" fontId="11" fillId="2" borderId="15" xfId="7" applyFont="1" applyFill="1" applyBorder="1" applyAlignment="1">
      <alignment wrapText="1"/>
    </xf>
    <xf numFmtId="0" fontId="11" fillId="2" borderId="21" xfId="7" applyFont="1" applyFill="1" applyBorder="1" applyAlignment="1">
      <alignment wrapText="1"/>
    </xf>
    <xf numFmtId="0" fontId="0" fillId="0" borderId="18" xfId="0" applyBorder="1"/>
    <xf numFmtId="0" fontId="5" fillId="2" borderId="136" xfId="7" applyFont="1" applyFill="1" applyBorder="1" applyAlignment="1">
      <alignment wrapText="1"/>
    </xf>
    <xf numFmtId="0" fontId="5" fillId="0" borderId="54" xfId="0" applyFont="1" applyBorder="1" applyAlignment="1">
      <alignment wrapText="1"/>
    </xf>
    <xf numFmtId="1" fontId="10" fillId="2" borderId="16" xfId="7" applyNumberFormat="1" applyFont="1" applyFill="1" applyBorder="1"/>
    <xf numFmtId="0" fontId="0" fillId="0" borderId="22" xfId="0" applyBorder="1"/>
    <xf numFmtId="0" fontId="10" fillId="2" borderId="15" xfId="7" applyFont="1" applyFill="1" applyBorder="1"/>
    <xf numFmtId="0" fontId="8" fillId="2" borderId="43" xfId="7" applyFont="1" applyFill="1" applyBorder="1" applyAlignment="1">
      <alignment horizontal="center"/>
    </xf>
    <xf numFmtId="0" fontId="0" fillId="0" borderId="123" xfId="0" applyBorder="1" applyAlignment="1">
      <alignment horizontal="center"/>
    </xf>
    <xf numFmtId="0" fontId="2" fillId="2" borderId="0" xfId="7" applyFont="1" applyFill="1" applyAlignment="1">
      <alignment horizontal="left" wrapText="1"/>
    </xf>
    <xf numFmtId="0" fontId="8" fillId="2" borderId="153" xfId="7" applyFont="1" applyFill="1" applyBorder="1" applyAlignment="1">
      <alignment horizontal="center"/>
    </xf>
    <xf numFmtId="0" fontId="8" fillId="2" borderId="59" xfId="7" applyFont="1" applyFill="1" applyBorder="1" applyAlignment="1">
      <alignment horizontal="center"/>
    </xf>
    <xf numFmtId="0" fontId="0" fillId="2" borderId="59" xfId="0" applyFill="1" applyBorder="1" applyAlignment="1">
      <alignment horizontal="center"/>
    </xf>
    <xf numFmtId="0" fontId="41" fillId="6" borderId="0" xfId="11" applyFont="1" applyFill="1" applyAlignment="1">
      <alignment horizontal="left" vertical="top" wrapText="1"/>
    </xf>
    <xf numFmtId="0" fontId="10" fillId="2" borderId="74" xfId="7" applyFont="1" applyFill="1" applyBorder="1" applyAlignment="1">
      <alignment wrapText="1"/>
    </xf>
    <xf numFmtId="0" fontId="0" fillId="0" borderId="49" xfId="0" applyBorder="1" applyAlignment="1">
      <alignment wrapText="1"/>
    </xf>
    <xf numFmtId="0" fontId="5" fillId="2" borderId="15" xfId="7" applyFont="1" applyFill="1" applyBorder="1" applyAlignment="1">
      <alignment wrapText="1"/>
    </xf>
    <xf numFmtId="0" fontId="5" fillId="2" borderId="21" xfId="7" applyFont="1" applyFill="1" applyBorder="1" applyAlignment="1">
      <alignment wrapText="1"/>
    </xf>
    <xf numFmtId="0" fontId="41" fillId="6" borderId="0" xfId="11" applyFont="1" applyFill="1" applyAlignment="1">
      <alignment horizontal="left" vertical="justify" wrapText="1"/>
    </xf>
    <xf numFmtId="1" fontId="5" fillId="2" borderId="15" xfId="7" applyNumberFormat="1" applyFont="1" applyFill="1" applyBorder="1" applyAlignment="1">
      <alignment horizontal="left"/>
    </xf>
    <xf numFmtId="0" fontId="2" fillId="2" borderId="40" xfId="7" applyFont="1" applyFill="1" applyBorder="1" applyAlignment="1">
      <alignment horizontal="center"/>
    </xf>
    <xf numFmtId="0" fontId="0" fillId="0" borderId="40" xfId="0" applyBorder="1" applyAlignment="1">
      <alignment horizontal="center"/>
    </xf>
    <xf numFmtId="0" fontId="7" fillId="2" borderId="8" xfId="7" applyFont="1" applyFill="1" applyBorder="1" applyAlignment="1">
      <alignment wrapText="1"/>
    </xf>
    <xf numFmtId="0" fontId="10" fillId="2" borderId="0" xfId="0" applyFont="1" applyFill="1" applyAlignment="1">
      <alignment wrapText="1"/>
    </xf>
    <xf numFmtId="0" fontId="2" fillId="2" borderId="0" xfId="7" applyFont="1" applyFill="1" applyAlignment="1">
      <alignment wrapText="1"/>
    </xf>
    <xf numFmtId="0" fontId="2" fillId="2" borderId="0" xfId="9" applyFill="1"/>
    <xf numFmtId="0" fontId="2" fillId="2" borderId="74" xfId="7" applyFont="1" applyFill="1" applyBorder="1" applyAlignment="1">
      <alignment horizontal="center"/>
    </xf>
    <xf numFmtId="0" fontId="2" fillId="2" borderId="121" xfId="7" applyFont="1" applyFill="1" applyBorder="1" applyAlignment="1">
      <alignment horizontal="center"/>
    </xf>
    <xf numFmtId="0" fontId="0" fillId="0" borderId="60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60" xfId="0" applyBorder="1"/>
    <xf numFmtId="0" fontId="0" fillId="0" borderId="35" xfId="0" applyBorder="1"/>
    <xf numFmtId="0" fontId="0" fillId="0" borderId="33" xfId="0" applyBorder="1" applyAlignment="1">
      <alignment horizontal="center"/>
    </xf>
    <xf numFmtId="1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right"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right" vertical="center" wrapText="1"/>
    </xf>
    <xf numFmtId="0" fontId="15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10" fillId="2" borderId="55" xfId="0" applyFont="1" applyFill="1" applyBorder="1" applyAlignment="1">
      <alignment horizontal="center"/>
    </xf>
    <xf numFmtId="0" fontId="0" fillId="0" borderId="154" xfId="0" applyBorder="1"/>
    <xf numFmtId="1" fontId="7" fillId="2" borderId="2" xfId="0" applyNumberFormat="1" applyFont="1" applyFill="1" applyBorder="1" applyAlignment="1">
      <alignment horizontal="center"/>
    </xf>
    <xf numFmtId="0" fontId="0" fillId="0" borderId="156" xfId="0" applyBorder="1"/>
    <xf numFmtId="0" fontId="10" fillId="0" borderId="0" xfId="0" applyFont="1" applyAlignment="1">
      <alignment horizontal="left" vertical="center"/>
    </xf>
    <xf numFmtId="14" fontId="10" fillId="0" borderId="0" xfId="0" applyNumberFormat="1" applyFont="1"/>
    <xf numFmtId="0" fontId="7" fillId="2" borderId="23" xfId="4" applyFont="1" applyFill="1" applyBorder="1"/>
    <xf numFmtId="0" fontId="7" fillId="2" borderId="24" xfId="4" applyFont="1" applyFill="1" applyBorder="1"/>
    <xf numFmtId="0" fontId="10" fillId="2" borderId="26" xfId="4" applyFont="1" applyFill="1" applyBorder="1"/>
    <xf numFmtId="0" fontId="10" fillId="2" borderId="1" xfId="4" applyFont="1" applyFill="1" applyBorder="1"/>
    <xf numFmtId="0" fontId="10" fillId="2" borderId="31" xfId="4" applyFont="1" applyFill="1" applyBorder="1" applyAlignment="1">
      <alignment wrapText="1"/>
    </xf>
    <xf numFmtId="0" fontId="19" fillId="2" borderId="2" xfId="0" applyFont="1" applyFill="1" applyBorder="1" applyAlignment="1">
      <alignment wrapText="1"/>
    </xf>
    <xf numFmtId="1" fontId="7" fillId="5" borderId="88" xfId="0" applyNumberFormat="1" applyFont="1" applyFill="1" applyBorder="1" applyAlignment="1">
      <alignment horizontal="center"/>
    </xf>
    <xf numFmtId="0" fontId="0" fillId="0" borderId="128" xfId="0" applyBorder="1" applyAlignment="1">
      <alignment horizontal="center"/>
    </xf>
    <xf numFmtId="1" fontId="10" fillId="2" borderId="19" xfId="0" applyNumberFormat="1" applyFont="1" applyFill="1" applyBorder="1" applyAlignment="1">
      <alignment horizontal="center"/>
    </xf>
    <xf numFmtId="0" fontId="0" fillId="0" borderId="155" xfId="0" applyBorder="1"/>
    <xf numFmtId="0" fontId="6" fillId="2" borderId="3" xfId="7" applyFont="1" applyFill="1" applyBorder="1" applyAlignment="1">
      <alignment horizontal="left" wrapText="1"/>
    </xf>
    <xf numFmtId="0" fontId="6" fillId="2" borderId="4" xfId="7" applyFont="1" applyFill="1" applyBorder="1" applyAlignment="1">
      <alignment horizontal="left" wrapText="1"/>
    </xf>
    <xf numFmtId="0" fontId="6" fillId="2" borderId="13" xfId="7" applyFont="1" applyFill="1" applyBorder="1" applyAlignment="1">
      <alignment horizontal="left" wrapText="1"/>
    </xf>
    <xf numFmtId="0" fontId="6" fillId="2" borderId="6" xfId="7" applyFont="1" applyFill="1" applyBorder="1" applyAlignment="1">
      <alignment horizontal="left" wrapText="1"/>
    </xf>
    <xf numFmtId="0" fontId="40" fillId="2" borderId="9" xfId="7" applyFont="1" applyFill="1" applyBorder="1" applyAlignment="1">
      <alignment horizontal="right"/>
    </xf>
    <xf numFmtId="0" fontId="40" fillId="2" borderId="63" xfId="7" applyFont="1" applyFill="1" applyBorder="1" applyAlignment="1">
      <alignment horizontal="right"/>
    </xf>
    <xf numFmtId="0" fontId="10" fillId="2" borderId="9" xfId="7" applyFont="1" applyFill="1" applyBorder="1" applyAlignment="1">
      <alignment wrapText="1"/>
    </xf>
    <xf numFmtId="0" fontId="0" fillId="0" borderId="63" xfId="0" applyBorder="1" applyAlignment="1">
      <alignment wrapText="1"/>
    </xf>
    <xf numFmtId="0" fontId="6" fillId="2" borderId="9" xfId="7" applyFont="1" applyFill="1" applyBorder="1" applyAlignment="1">
      <alignment horizontal="left" wrapText="1"/>
    </xf>
    <xf numFmtId="0" fontId="6" fillId="2" borderId="2" xfId="7" applyFont="1" applyFill="1" applyBorder="1" applyAlignment="1">
      <alignment horizontal="left" wrapText="1"/>
    </xf>
    <xf numFmtId="0" fontId="7" fillId="2" borderId="9" xfId="13" applyFont="1" applyFill="1" applyBorder="1" applyAlignment="1">
      <alignment horizontal="center"/>
    </xf>
    <xf numFmtId="1" fontId="8" fillId="2" borderId="9" xfId="13" applyNumberFormat="1" applyFont="1" applyFill="1" applyBorder="1" applyAlignment="1">
      <alignment horizontal="center"/>
    </xf>
    <xf numFmtId="0" fontId="0" fillId="0" borderId="63" xfId="0" applyBorder="1" applyAlignment="1">
      <alignment horizontal="center"/>
    </xf>
    <xf numFmtId="49" fontId="11" fillId="2" borderId="0" xfId="5" applyNumberFormat="1" applyFont="1" applyFill="1"/>
    <xf numFmtId="49" fontId="19" fillId="2" borderId="0" xfId="5" applyNumberFormat="1" applyFill="1"/>
    <xf numFmtId="49" fontId="10" fillId="2" borderId="0" xfId="5" applyNumberFormat="1" applyFont="1" applyFill="1" applyAlignment="1">
      <alignment horizontal="right"/>
    </xf>
    <xf numFmtId="0" fontId="15" fillId="2" borderId="23" xfId="5" applyFont="1" applyFill="1" applyBorder="1" applyAlignment="1">
      <alignment horizontal="center"/>
    </xf>
    <xf numFmtId="0" fontId="15" fillId="2" borderId="24" xfId="5" applyFont="1" applyFill="1" applyBorder="1" applyAlignment="1">
      <alignment horizontal="center"/>
    </xf>
    <xf numFmtId="0" fontId="15" fillId="2" borderId="25" xfId="5" applyFont="1" applyFill="1" applyBorder="1" applyAlignment="1">
      <alignment horizontal="center"/>
    </xf>
    <xf numFmtId="0" fontId="19" fillId="2" borderId="32" xfId="5" applyFill="1" applyBorder="1" applyAlignment="1">
      <alignment horizontal="center"/>
    </xf>
    <xf numFmtId="0" fontId="19" fillId="2" borderId="70" xfId="5" applyFill="1" applyBorder="1" applyAlignment="1">
      <alignment horizontal="center"/>
    </xf>
    <xf numFmtId="0" fontId="19" fillId="2" borderId="97" xfId="5" applyFill="1" applyBorder="1" applyAlignment="1">
      <alignment horizontal="center"/>
    </xf>
    <xf numFmtId="0" fontId="32" fillId="2" borderId="119" xfId="5" applyFont="1" applyFill="1" applyBorder="1"/>
    <xf numFmtId="0" fontId="32" fillId="2" borderId="113" xfId="5" applyFont="1" applyFill="1" applyBorder="1"/>
    <xf numFmtId="0" fontId="32" fillId="2" borderId="115" xfId="5" applyFont="1" applyFill="1" applyBorder="1"/>
    <xf numFmtId="0" fontId="32" fillId="2" borderId="61" xfId="5" applyFont="1" applyFill="1" applyBorder="1"/>
    <xf numFmtId="0" fontId="32" fillId="0" borderId="115" xfId="5" applyFont="1" applyBorder="1"/>
    <xf numFmtId="0" fontId="32" fillId="0" borderId="61" xfId="12" applyFont="1" applyBorder="1"/>
    <xf numFmtId="0" fontId="20" fillId="2" borderId="120" xfId="5" applyFont="1" applyFill="1" applyBorder="1"/>
    <xf numFmtId="0" fontId="19" fillId="2" borderId="117" xfId="5" applyFill="1" applyBorder="1"/>
    <xf numFmtId="0" fontId="10" fillId="2" borderId="13" xfId="5" applyFont="1" applyFill="1" applyBorder="1" applyAlignment="1" applyProtection="1">
      <alignment horizontal="center"/>
      <protection locked="0"/>
    </xf>
    <xf numFmtId="49" fontId="10" fillId="2" borderId="6" xfId="5" applyNumberFormat="1" applyFont="1" applyFill="1" applyBorder="1" applyAlignment="1" applyProtection="1">
      <alignment horizontal="center"/>
      <protection locked="0"/>
    </xf>
    <xf numFmtId="0" fontId="43" fillId="2" borderId="43" xfId="8" applyFont="1" applyFill="1" applyBorder="1" applyAlignment="1">
      <alignment horizontal="center"/>
    </xf>
    <xf numFmtId="0" fontId="44" fillId="2" borderId="122" xfId="9" applyFont="1" applyFill="1" applyBorder="1" applyAlignment="1">
      <alignment horizontal="center"/>
    </xf>
    <xf numFmtId="0" fontId="44" fillId="2" borderId="123" xfId="9" applyFont="1" applyFill="1" applyBorder="1" applyAlignment="1">
      <alignment horizontal="center"/>
    </xf>
  </cellXfs>
  <cellStyles count="14">
    <cellStyle name="Link" xfId="1" builtinId="8"/>
    <cellStyle name="Standard" xfId="0" builtinId="0"/>
    <cellStyle name="Standard 2" xfId="2" xr:uid="{00000000-0005-0000-0000-000002000000}"/>
    <cellStyle name="Standard_Fragebogen_Bundesland" xfId="3" xr:uid="{00000000-0005-0000-0000-000003000000}"/>
    <cellStyle name="Standard_Fragebogen_Gesamtleistung" xfId="4" xr:uid="{00000000-0005-0000-0000-000004000000}"/>
    <cellStyle name="Standard_Fragebogen_Gesamtleistung 2" xfId="5" xr:uid="{00000000-0005-0000-0000-000005000000}"/>
    <cellStyle name="Standard_HH2002" xfId="6" xr:uid="{00000000-0005-0000-0000-000006000000}"/>
    <cellStyle name="Standard_HHS-Codes" xfId="7" xr:uid="{00000000-0005-0000-0000-000007000000}"/>
    <cellStyle name="Standard_HHS-Codes 2" xfId="8" xr:uid="{00000000-0005-0000-0000-000008000000}"/>
    <cellStyle name="Standard_HH-Statistik" xfId="9" xr:uid="{00000000-0005-0000-0000-000009000000}"/>
    <cellStyle name="Standard_kongenital" xfId="10" xr:uid="{00000000-0005-0000-0000-00000A000000}"/>
    <cellStyle name="Standard_Spezifikation" xfId="11" xr:uid="{00000000-0005-0000-0000-00000B000000}"/>
    <cellStyle name="Standard_Tabelle1 2" xfId="12" xr:uid="{00000000-0005-0000-0000-00000C000000}"/>
    <cellStyle name="Standard_THG-Thoraxchirurgie" xfId="13" xr:uid="{00000000-0005-0000-0000-00000D000000}"/>
  </cellStyles>
  <dxfs count="10">
    <dxf>
      <fill>
        <patternFill>
          <bgColor indexed="52"/>
        </patternFill>
      </fill>
    </dxf>
    <dxf>
      <fill>
        <patternFill>
          <bgColor indexed="52"/>
        </patternFill>
      </fill>
    </dxf>
    <dxf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52"/>
        </patternFill>
      </fill>
    </dxf>
    <dxf>
      <fill>
        <patternFill>
          <bgColor indexed="52"/>
        </patternFill>
      </fill>
    </dxf>
    <dxf>
      <fill>
        <patternFill>
          <bgColor indexed="52"/>
        </patternFill>
      </fill>
    </dxf>
    <dxf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52"/>
        </patternFill>
      </fill>
    </dxf>
    <dxf>
      <fill>
        <patternFill>
          <bgColor indexed="52"/>
        </patternFill>
      </fill>
    </dxf>
    <dxf>
      <fill>
        <patternFill>
          <bgColor indexed="5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18</xdr:row>
      <xdr:rowOff>0</xdr:rowOff>
    </xdr:from>
    <xdr:to>
      <xdr:col>0</xdr:col>
      <xdr:colOff>590550</xdr:colOff>
      <xdr:row>19</xdr:row>
      <xdr:rowOff>257175</xdr:rowOff>
    </xdr:to>
    <xdr:sp macro="" textlink="">
      <xdr:nvSpPr>
        <xdr:cNvPr id="23022" name="Line 1">
          <a:extLst>
            <a:ext uri="{FF2B5EF4-FFF2-40B4-BE49-F238E27FC236}">
              <a16:creationId xmlns:a16="http://schemas.microsoft.com/office/drawing/2014/main" id="{00000000-0008-0000-0300-0000EE590000}"/>
            </a:ext>
          </a:extLst>
        </xdr:cNvPr>
        <xdr:cNvSpPr>
          <a:spLocks noChangeShapeType="1"/>
        </xdr:cNvSpPr>
      </xdr:nvSpPr>
      <xdr:spPr bwMode="auto">
        <a:xfrm flipH="1">
          <a:off x="590550" y="4572000"/>
          <a:ext cx="0" cy="428625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400050</xdr:colOff>
      <xdr:row>17</xdr:row>
      <xdr:rowOff>0</xdr:rowOff>
    </xdr:from>
    <xdr:to>
      <xdr:col>6</xdr:col>
      <xdr:colOff>400050</xdr:colOff>
      <xdr:row>19</xdr:row>
      <xdr:rowOff>266700</xdr:rowOff>
    </xdr:to>
    <xdr:sp macro="" textlink="">
      <xdr:nvSpPr>
        <xdr:cNvPr id="23023" name="Line 2">
          <a:extLst>
            <a:ext uri="{FF2B5EF4-FFF2-40B4-BE49-F238E27FC236}">
              <a16:creationId xmlns:a16="http://schemas.microsoft.com/office/drawing/2014/main" id="{00000000-0008-0000-0300-0000EF590000}"/>
            </a:ext>
          </a:extLst>
        </xdr:cNvPr>
        <xdr:cNvSpPr>
          <a:spLocks noChangeShapeType="1"/>
        </xdr:cNvSpPr>
      </xdr:nvSpPr>
      <xdr:spPr bwMode="auto">
        <a:xfrm flipH="1">
          <a:off x="5438775" y="4381500"/>
          <a:ext cx="0" cy="62865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276225</xdr:colOff>
      <xdr:row>17</xdr:row>
      <xdr:rowOff>171450</xdr:rowOff>
    </xdr:from>
    <xdr:to>
      <xdr:col>3</xdr:col>
      <xdr:colOff>276225</xdr:colOff>
      <xdr:row>19</xdr:row>
      <xdr:rowOff>0</xdr:rowOff>
    </xdr:to>
    <xdr:sp macro="" textlink="">
      <xdr:nvSpPr>
        <xdr:cNvPr id="23024" name="Line 3">
          <a:extLst>
            <a:ext uri="{FF2B5EF4-FFF2-40B4-BE49-F238E27FC236}">
              <a16:creationId xmlns:a16="http://schemas.microsoft.com/office/drawing/2014/main" id="{00000000-0008-0000-0300-0000F0590000}"/>
            </a:ext>
          </a:extLst>
        </xdr:cNvPr>
        <xdr:cNvSpPr>
          <a:spLocks noChangeShapeType="1"/>
        </xdr:cNvSpPr>
      </xdr:nvSpPr>
      <xdr:spPr bwMode="auto">
        <a:xfrm flipH="1">
          <a:off x="3048000" y="4552950"/>
          <a:ext cx="0" cy="19050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590550</xdr:colOff>
      <xdr:row>17</xdr:row>
      <xdr:rowOff>171450</xdr:rowOff>
    </xdr:from>
    <xdr:to>
      <xdr:col>6</xdr:col>
      <xdr:colOff>390525</xdr:colOff>
      <xdr:row>17</xdr:row>
      <xdr:rowOff>171450</xdr:rowOff>
    </xdr:to>
    <xdr:sp macro="" textlink="">
      <xdr:nvSpPr>
        <xdr:cNvPr id="23025" name="Line 4">
          <a:extLst>
            <a:ext uri="{FF2B5EF4-FFF2-40B4-BE49-F238E27FC236}">
              <a16:creationId xmlns:a16="http://schemas.microsoft.com/office/drawing/2014/main" id="{00000000-0008-0000-0300-0000F1590000}"/>
            </a:ext>
          </a:extLst>
        </xdr:cNvPr>
        <xdr:cNvSpPr>
          <a:spLocks noChangeShapeType="1"/>
        </xdr:cNvSpPr>
      </xdr:nvSpPr>
      <xdr:spPr bwMode="auto">
        <a:xfrm flipV="1">
          <a:off x="590550" y="4552950"/>
          <a:ext cx="483870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12</xdr:row>
      <xdr:rowOff>9525</xdr:rowOff>
    </xdr:from>
    <xdr:to>
      <xdr:col>5</xdr:col>
      <xdr:colOff>619125</xdr:colOff>
      <xdr:row>16</xdr:row>
      <xdr:rowOff>19050</xdr:rowOff>
    </xdr:to>
    <xdr:sp macro="" textlink="">
      <xdr:nvSpPr>
        <xdr:cNvPr id="23026" name="Freeform 6">
          <a:extLst>
            <a:ext uri="{FF2B5EF4-FFF2-40B4-BE49-F238E27FC236}">
              <a16:creationId xmlns:a16="http://schemas.microsoft.com/office/drawing/2014/main" id="{00000000-0008-0000-0300-0000F2590000}"/>
            </a:ext>
          </a:extLst>
        </xdr:cNvPr>
        <xdr:cNvSpPr>
          <a:spLocks/>
        </xdr:cNvSpPr>
      </xdr:nvSpPr>
      <xdr:spPr bwMode="auto">
        <a:xfrm>
          <a:off x="4352925" y="2990850"/>
          <a:ext cx="619125" cy="1143000"/>
        </a:xfrm>
        <a:custGeom>
          <a:avLst/>
          <a:gdLst>
            <a:gd name="T0" fmla="*/ 0 w 65"/>
            <a:gd name="T1" fmla="*/ 0 h 120"/>
            <a:gd name="T2" fmla="*/ 0 w 65"/>
            <a:gd name="T3" fmla="*/ 2147483647 h 120"/>
            <a:gd name="T4" fmla="*/ 2147483647 w 65"/>
            <a:gd name="T5" fmla="*/ 2147483647 h 120"/>
            <a:gd name="T6" fmla="*/ 0 60000 65536"/>
            <a:gd name="T7" fmla="*/ 0 60000 65536"/>
            <a:gd name="T8" fmla="*/ 0 60000 65536"/>
            <a:gd name="T9" fmla="*/ 0 w 65"/>
            <a:gd name="T10" fmla="*/ 0 h 120"/>
            <a:gd name="T11" fmla="*/ 65 w 65"/>
            <a:gd name="T12" fmla="*/ 120 h 120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T9" t="T10" r="T11" b="T12"/>
          <a:pathLst>
            <a:path w="65" h="120">
              <a:moveTo>
                <a:pt x="0" y="0"/>
              </a:moveTo>
              <a:lnTo>
                <a:pt x="0" y="120"/>
              </a:lnTo>
              <a:lnTo>
                <a:pt x="65" y="120"/>
              </a:lnTo>
            </a:path>
          </a:pathLst>
        </a:custGeom>
        <a:noFill/>
        <a:ln w="38100">
          <a:solidFill>
            <a:srgbClr val="008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14</xdr:row>
      <xdr:rowOff>0</xdr:rowOff>
    </xdr:from>
    <xdr:to>
      <xdr:col>5</xdr:col>
      <xdr:colOff>9525</xdr:colOff>
      <xdr:row>16</xdr:row>
      <xdr:rowOff>19050</xdr:rowOff>
    </xdr:to>
    <xdr:sp macro="" textlink="">
      <xdr:nvSpPr>
        <xdr:cNvPr id="23027" name="Freeform 7">
          <a:extLst>
            <a:ext uri="{FF2B5EF4-FFF2-40B4-BE49-F238E27FC236}">
              <a16:creationId xmlns:a16="http://schemas.microsoft.com/office/drawing/2014/main" id="{00000000-0008-0000-0300-0000F3590000}"/>
            </a:ext>
          </a:extLst>
        </xdr:cNvPr>
        <xdr:cNvSpPr>
          <a:spLocks/>
        </xdr:cNvSpPr>
      </xdr:nvSpPr>
      <xdr:spPr bwMode="auto">
        <a:xfrm>
          <a:off x="2771775" y="3648075"/>
          <a:ext cx="1590675" cy="485775"/>
        </a:xfrm>
        <a:custGeom>
          <a:avLst/>
          <a:gdLst>
            <a:gd name="T0" fmla="*/ 0 w 65"/>
            <a:gd name="T1" fmla="*/ 0 h 120"/>
            <a:gd name="T2" fmla="*/ 0 w 65"/>
            <a:gd name="T3" fmla="*/ 2147483647 h 120"/>
            <a:gd name="T4" fmla="*/ 2147483647 w 65"/>
            <a:gd name="T5" fmla="*/ 2147483647 h 120"/>
            <a:gd name="T6" fmla="*/ 0 60000 65536"/>
            <a:gd name="T7" fmla="*/ 0 60000 65536"/>
            <a:gd name="T8" fmla="*/ 0 60000 65536"/>
            <a:gd name="T9" fmla="*/ 0 w 65"/>
            <a:gd name="T10" fmla="*/ 0 h 120"/>
            <a:gd name="T11" fmla="*/ 65 w 65"/>
            <a:gd name="T12" fmla="*/ 120 h 120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T9" t="T10" r="T11" b="T12"/>
          <a:pathLst>
            <a:path w="65" h="120">
              <a:moveTo>
                <a:pt x="0" y="0"/>
              </a:moveTo>
              <a:lnTo>
                <a:pt x="0" y="120"/>
              </a:lnTo>
              <a:lnTo>
                <a:pt x="65" y="120"/>
              </a:lnTo>
            </a:path>
          </a:pathLst>
        </a:custGeom>
        <a:noFill/>
        <a:ln w="38100">
          <a:solidFill>
            <a:srgbClr val="008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0</xdr:colOff>
      <xdr:row>5</xdr:row>
      <xdr:rowOff>171450</xdr:rowOff>
    </xdr:from>
    <xdr:to>
      <xdr:col>23</xdr:col>
      <xdr:colOff>228600</xdr:colOff>
      <xdr:row>5</xdr:row>
      <xdr:rowOff>171450</xdr:rowOff>
    </xdr:to>
    <xdr:sp macro="" textlink="">
      <xdr:nvSpPr>
        <xdr:cNvPr id="45113" name="Line 2">
          <a:extLst>
            <a:ext uri="{FF2B5EF4-FFF2-40B4-BE49-F238E27FC236}">
              <a16:creationId xmlns:a16="http://schemas.microsoft.com/office/drawing/2014/main" id="{00000000-0008-0000-0600-000039B00000}"/>
            </a:ext>
          </a:extLst>
        </xdr:cNvPr>
        <xdr:cNvSpPr>
          <a:spLocks noChangeShapeType="1"/>
        </xdr:cNvSpPr>
      </xdr:nvSpPr>
      <xdr:spPr bwMode="auto">
        <a:xfrm flipV="1">
          <a:off x="8991600" y="105727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6</xdr:row>
      <xdr:rowOff>171450</xdr:rowOff>
    </xdr:from>
    <xdr:to>
      <xdr:col>23</xdr:col>
      <xdr:colOff>228600</xdr:colOff>
      <xdr:row>6</xdr:row>
      <xdr:rowOff>171450</xdr:rowOff>
    </xdr:to>
    <xdr:sp macro="" textlink="">
      <xdr:nvSpPr>
        <xdr:cNvPr id="45114" name="Line 3">
          <a:extLst>
            <a:ext uri="{FF2B5EF4-FFF2-40B4-BE49-F238E27FC236}">
              <a16:creationId xmlns:a16="http://schemas.microsoft.com/office/drawing/2014/main" id="{00000000-0008-0000-0600-00003AB00000}"/>
            </a:ext>
          </a:extLst>
        </xdr:cNvPr>
        <xdr:cNvSpPr>
          <a:spLocks noChangeShapeType="1"/>
        </xdr:cNvSpPr>
      </xdr:nvSpPr>
      <xdr:spPr bwMode="auto">
        <a:xfrm flipV="1">
          <a:off x="8991600" y="139065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7</xdr:row>
      <xdr:rowOff>171450</xdr:rowOff>
    </xdr:from>
    <xdr:to>
      <xdr:col>23</xdr:col>
      <xdr:colOff>228600</xdr:colOff>
      <xdr:row>7</xdr:row>
      <xdr:rowOff>171450</xdr:rowOff>
    </xdr:to>
    <xdr:sp macro="" textlink="">
      <xdr:nvSpPr>
        <xdr:cNvPr id="45115" name="Line 4">
          <a:extLst>
            <a:ext uri="{FF2B5EF4-FFF2-40B4-BE49-F238E27FC236}">
              <a16:creationId xmlns:a16="http://schemas.microsoft.com/office/drawing/2014/main" id="{00000000-0008-0000-0600-00003BB00000}"/>
            </a:ext>
          </a:extLst>
        </xdr:cNvPr>
        <xdr:cNvSpPr>
          <a:spLocks noChangeShapeType="1"/>
        </xdr:cNvSpPr>
      </xdr:nvSpPr>
      <xdr:spPr bwMode="auto">
        <a:xfrm flipV="1">
          <a:off x="8991600" y="172402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8</xdr:row>
      <xdr:rowOff>171450</xdr:rowOff>
    </xdr:from>
    <xdr:to>
      <xdr:col>23</xdr:col>
      <xdr:colOff>228600</xdr:colOff>
      <xdr:row>8</xdr:row>
      <xdr:rowOff>171450</xdr:rowOff>
    </xdr:to>
    <xdr:sp macro="" textlink="">
      <xdr:nvSpPr>
        <xdr:cNvPr id="45116" name="Line 5">
          <a:extLst>
            <a:ext uri="{FF2B5EF4-FFF2-40B4-BE49-F238E27FC236}">
              <a16:creationId xmlns:a16="http://schemas.microsoft.com/office/drawing/2014/main" id="{00000000-0008-0000-0600-00003CB00000}"/>
            </a:ext>
          </a:extLst>
        </xdr:cNvPr>
        <xdr:cNvSpPr>
          <a:spLocks noChangeShapeType="1"/>
        </xdr:cNvSpPr>
      </xdr:nvSpPr>
      <xdr:spPr bwMode="auto">
        <a:xfrm flipV="1">
          <a:off x="8991600" y="205740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12</xdr:row>
      <xdr:rowOff>171450</xdr:rowOff>
    </xdr:from>
    <xdr:to>
      <xdr:col>23</xdr:col>
      <xdr:colOff>228600</xdr:colOff>
      <xdr:row>12</xdr:row>
      <xdr:rowOff>171450</xdr:rowOff>
    </xdr:to>
    <xdr:sp macro="" textlink="">
      <xdr:nvSpPr>
        <xdr:cNvPr id="45117" name="Line 6">
          <a:extLst>
            <a:ext uri="{FF2B5EF4-FFF2-40B4-BE49-F238E27FC236}">
              <a16:creationId xmlns:a16="http://schemas.microsoft.com/office/drawing/2014/main" id="{00000000-0008-0000-0600-00003DB00000}"/>
            </a:ext>
          </a:extLst>
        </xdr:cNvPr>
        <xdr:cNvSpPr>
          <a:spLocks noChangeShapeType="1"/>
        </xdr:cNvSpPr>
      </xdr:nvSpPr>
      <xdr:spPr bwMode="auto">
        <a:xfrm flipV="1">
          <a:off x="8991600" y="339090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13</xdr:row>
      <xdr:rowOff>190500</xdr:rowOff>
    </xdr:from>
    <xdr:to>
      <xdr:col>23</xdr:col>
      <xdr:colOff>228600</xdr:colOff>
      <xdr:row>13</xdr:row>
      <xdr:rowOff>190500</xdr:rowOff>
    </xdr:to>
    <xdr:sp macro="" textlink="">
      <xdr:nvSpPr>
        <xdr:cNvPr id="45118" name="Line 7">
          <a:extLst>
            <a:ext uri="{FF2B5EF4-FFF2-40B4-BE49-F238E27FC236}">
              <a16:creationId xmlns:a16="http://schemas.microsoft.com/office/drawing/2014/main" id="{00000000-0008-0000-0600-00003EB00000}"/>
            </a:ext>
          </a:extLst>
        </xdr:cNvPr>
        <xdr:cNvSpPr>
          <a:spLocks noChangeShapeType="1"/>
        </xdr:cNvSpPr>
      </xdr:nvSpPr>
      <xdr:spPr bwMode="auto">
        <a:xfrm flipV="1">
          <a:off x="8991600" y="374332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14</xdr:row>
      <xdr:rowOff>123825</xdr:rowOff>
    </xdr:from>
    <xdr:to>
      <xdr:col>23</xdr:col>
      <xdr:colOff>228600</xdr:colOff>
      <xdr:row>14</xdr:row>
      <xdr:rowOff>123825</xdr:rowOff>
    </xdr:to>
    <xdr:sp macro="" textlink="">
      <xdr:nvSpPr>
        <xdr:cNvPr id="45119" name="Line 8">
          <a:extLst>
            <a:ext uri="{FF2B5EF4-FFF2-40B4-BE49-F238E27FC236}">
              <a16:creationId xmlns:a16="http://schemas.microsoft.com/office/drawing/2014/main" id="{00000000-0008-0000-0600-00003FB00000}"/>
            </a:ext>
          </a:extLst>
        </xdr:cNvPr>
        <xdr:cNvSpPr>
          <a:spLocks noChangeShapeType="1"/>
        </xdr:cNvSpPr>
      </xdr:nvSpPr>
      <xdr:spPr bwMode="auto">
        <a:xfrm flipV="1">
          <a:off x="8991600" y="407670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15</xdr:row>
      <xdr:rowOff>123825</xdr:rowOff>
    </xdr:from>
    <xdr:to>
      <xdr:col>23</xdr:col>
      <xdr:colOff>228600</xdr:colOff>
      <xdr:row>15</xdr:row>
      <xdr:rowOff>123825</xdr:rowOff>
    </xdr:to>
    <xdr:sp macro="" textlink="">
      <xdr:nvSpPr>
        <xdr:cNvPr id="45120" name="Line 9">
          <a:extLst>
            <a:ext uri="{FF2B5EF4-FFF2-40B4-BE49-F238E27FC236}">
              <a16:creationId xmlns:a16="http://schemas.microsoft.com/office/drawing/2014/main" id="{00000000-0008-0000-0600-000040B00000}"/>
            </a:ext>
          </a:extLst>
        </xdr:cNvPr>
        <xdr:cNvSpPr>
          <a:spLocks noChangeShapeType="1"/>
        </xdr:cNvSpPr>
      </xdr:nvSpPr>
      <xdr:spPr bwMode="auto">
        <a:xfrm flipV="1">
          <a:off x="8991600" y="441007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16</xdr:row>
      <xdr:rowOff>133350</xdr:rowOff>
    </xdr:from>
    <xdr:to>
      <xdr:col>23</xdr:col>
      <xdr:colOff>228600</xdr:colOff>
      <xdr:row>16</xdr:row>
      <xdr:rowOff>133350</xdr:rowOff>
    </xdr:to>
    <xdr:sp macro="" textlink="">
      <xdr:nvSpPr>
        <xdr:cNvPr id="45121" name="Line 10">
          <a:extLst>
            <a:ext uri="{FF2B5EF4-FFF2-40B4-BE49-F238E27FC236}">
              <a16:creationId xmlns:a16="http://schemas.microsoft.com/office/drawing/2014/main" id="{00000000-0008-0000-0600-000041B00000}"/>
            </a:ext>
          </a:extLst>
        </xdr:cNvPr>
        <xdr:cNvSpPr>
          <a:spLocks noChangeShapeType="1"/>
        </xdr:cNvSpPr>
      </xdr:nvSpPr>
      <xdr:spPr bwMode="auto">
        <a:xfrm flipV="1">
          <a:off x="8991600" y="475297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17</xdr:row>
      <xdr:rowOff>133350</xdr:rowOff>
    </xdr:from>
    <xdr:to>
      <xdr:col>23</xdr:col>
      <xdr:colOff>228600</xdr:colOff>
      <xdr:row>17</xdr:row>
      <xdr:rowOff>133350</xdr:rowOff>
    </xdr:to>
    <xdr:sp macro="" textlink="">
      <xdr:nvSpPr>
        <xdr:cNvPr id="45122" name="Line 11">
          <a:extLst>
            <a:ext uri="{FF2B5EF4-FFF2-40B4-BE49-F238E27FC236}">
              <a16:creationId xmlns:a16="http://schemas.microsoft.com/office/drawing/2014/main" id="{00000000-0008-0000-0600-000042B00000}"/>
            </a:ext>
          </a:extLst>
        </xdr:cNvPr>
        <xdr:cNvSpPr>
          <a:spLocks noChangeShapeType="1"/>
        </xdr:cNvSpPr>
      </xdr:nvSpPr>
      <xdr:spPr bwMode="auto">
        <a:xfrm flipV="1">
          <a:off x="8991600" y="508635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18</xdr:row>
      <xdr:rowOff>133350</xdr:rowOff>
    </xdr:from>
    <xdr:to>
      <xdr:col>23</xdr:col>
      <xdr:colOff>228600</xdr:colOff>
      <xdr:row>18</xdr:row>
      <xdr:rowOff>133350</xdr:rowOff>
    </xdr:to>
    <xdr:sp macro="" textlink="">
      <xdr:nvSpPr>
        <xdr:cNvPr id="45123" name="Line 12">
          <a:extLst>
            <a:ext uri="{FF2B5EF4-FFF2-40B4-BE49-F238E27FC236}">
              <a16:creationId xmlns:a16="http://schemas.microsoft.com/office/drawing/2014/main" id="{00000000-0008-0000-0600-000043B00000}"/>
            </a:ext>
          </a:extLst>
        </xdr:cNvPr>
        <xdr:cNvSpPr>
          <a:spLocks noChangeShapeType="1"/>
        </xdr:cNvSpPr>
      </xdr:nvSpPr>
      <xdr:spPr bwMode="auto">
        <a:xfrm flipV="1">
          <a:off x="8991600" y="541972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19</xdr:row>
      <xdr:rowOff>142875</xdr:rowOff>
    </xdr:from>
    <xdr:to>
      <xdr:col>23</xdr:col>
      <xdr:colOff>228600</xdr:colOff>
      <xdr:row>19</xdr:row>
      <xdr:rowOff>142875</xdr:rowOff>
    </xdr:to>
    <xdr:sp macro="" textlink="">
      <xdr:nvSpPr>
        <xdr:cNvPr id="45124" name="Line 13">
          <a:extLst>
            <a:ext uri="{FF2B5EF4-FFF2-40B4-BE49-F238E27FC236}">
              <a16:creationId xmlns:a16="http://schemas.microsoft.com/office/drawing/2014/main" id="{00000000-0008-0000-0600-000044B00000}"/>
            </a:ext>
          </a:extLst>
        </xdr:cNvPr>
        <xdr:cNvSpPr>
          <a:spLocks noChangeShapeType="1"/>
        </xdr:cNvSpPr>
      </xdr:nvSpPr>
      <xdr:spPr bwMode="auto">
        <a:xfrm flipV="1">
          <a:off x="8991600" y="576262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20</xdr:row>
      <xdr:rowOff>142875</xdr:rowOff>
    </xdr:from>
    <xdr:to>
      <xdr:col>23</xdr:col>
      <xdr:colOff>228600</xdr:colOff>
      <xdr:row>20</xdr:row>
      <xdr:rowOff>142875</xdr:rowOff>
    </xdr:to>
    <xdr:sp macro="" textlink="">
      <xdr:nvSpPr>
        <xdr:cNvPr id="45125" name="Line 14">
          <a:extLst>
            <a:ext uri="{FF2B5EF4-FFF2-40B4-BE49-F238E27FC236}">
              <a16:creationId xmlns:a16="http://schemas.microsoft.com/office/drawing/2014/main" id="{00000000-0008-0000-0600-000045B00000}"/>
            </a:ext>
          </a:extLst>
        </xdr:cNvPr>
        <xdr:cNvSpPr>
          <a:spLocks noChangeShapeType="1"/>
        </xdr:cNvSpPr>
      </xdr:nvSpPr>
      <xdr:spPr bwMode="auto">
        <a:xfrm flipV="1">
          <a:off x="8991600" y="609600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21</xdr:row>
      <xdr:rowOff>152400</xdr:rowOff>
    </xdr:from>
    <xdr:to>
      <xdr:col>23</xdr:col>
      <xdr:colOff>228600</xdr:colOff>
      <xdr:row>21</xdr:row>
      <xdr:rowOff>152400</xdr:rowOff>
    </xdr:to>
    <xdr:sp macro="" textlink="">
      <xdr:nvSpPr>
        <xdr:cNvPr id="45126" name="Line 15">
          <a:extLst>
            <a:ext uri="{FF2B5EF4-FFF2-40B4-BE49-F238E27FC236}">
              <a16:creationId xmlns:a16="http://schemas.microsoft.com/office/drawing/2014/main" id="{00000000-0008-0000-0600-000046B00000}"/>
            </a:ext>
          </a:extLst>
        </xdr:cNvPr>
        <xdr:cNvSpPr>
          <a:spLocks noChangeShapeType="1"/>
        </xdr:cNvSpPr>
      </xdr:nvSpPr>
      <xdr:spPr bwMode="auto">
        <a:xfrm flipV="1">
          <a:off x="8991600" y="643890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22</xdr:row>
      <xdr:rowOff>152400</xdr:rowOff>
    </xdr:from>
    <xdr:to>
      <xdr:col>23</xdr:col>
      <xdr:colOff>228600</xdr:colOff>
      <xdr:row>22</xdr:row>
      <xdr:rowOff>152400</xdr:rowOff>
    </xdr:to>
    <xdr:sp macro="" textlink="">
      <xdr:nvSpPr>
        <xdr:cNvPr id="45127" name="Line 16">
          <a:extLst>
            <a:ext uri="{FF2B5EF4-FFF2-40B4-BE49-F238E27FC236}">
              <a16:creationId xmlns:a16="http://schemas.microsoft.com/office/drawing/2014/main" id="{00000000-0008-0000-0600-000047B00000}"/>
            </a:ext>
          </a:extLst>
        </xdr:cNvPr>
        <xdr:cNvSpPr>
          <a:spLocks noChangeShapeType="1"/>
        </xdr:cNvSpPr>
      </xdr:nvSpPr>
      <xdr:spPr bwMode="auto">
        <a:xfrm flipV="1">
          <a:off x="8991600" y="677227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26</xdr:row>
      <xdr:rowOff>171450</xdr:rowOff>
    </xdr:from>
    <xdr:to>
      <xdr:col>23</xdr:col>
      <xdr:colOff>228600</xdr:colOff>
      <xdr:row>26</xdr:row>
      <xdr:rowOff>171450</xdr:rowOff>
    </xdr:to>
    <xdr:sp macro="" textlink="">
      <xdr:nvSpPr>
        <xdr:cNvPr id="45128" name="Line 17">
          <a:extLst>
            <a:ext uri="{FF2B5EF4-FFF2-40B4-BE49-F238E27FC236}">
              <a16:creationId xmlns:a16="http://schemas.microsoft.com/office/drawing/2014/main" id="{00000000-0008-0000-0600-000048B00000}"/>
            </a:ext>
          </a:extLst>
        </xdr:cNvPr>
        <xdr:cNvSpPr>
          <a:spLocks noChangeShapeType="1"/>
        </xdr:cNvSpPr>
      </xdr:nvSpPr>
      <xdr:spPr bwMode="auto">
        <a:xfrm flipV="1">
          <a:off x="8991600" y="812482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228600</xdr:colOff>
      <xdr:row>13</xdr:row>
      <xdr:rowOff>180975</xdr:rowOff>
    </xdr:from>
    <xdr:to>
      <xdr:col>23</xdr:col>
      <xdr:colOff>228600</xdr:colOff>
      <xdr:row>26</xdr:row>
      <xdr:rowOff>180975</xdr:rowOff>
    </xdr:to>
    <xdr:sp macro="" textlink="">
      <xdr:nvSpPr>
        <xdr:cNvPr id="45129" name="Line 18">
          <a:extLst>
            <a:ext uri="{FF2B5EF4-FFF2-40B4-BE49-F238E27FC236}">
              <a16:creationId xmlns:a16="http://schemas.microsoft.com/office/drawing/2014/main" id="{00000000-0008-0000-0600-000049B00000}"/>
            </a:ext>
          </a:extLst>
        </xdr:cNvPr>
        <xdr:cNvSpPr>
          <a:spLocks noChangeShapeType="1"/>
        </xdr:cNvSpPr>
      </xdr:nvSpPr>
      <xdr:spPr bwMode="auto">
        <a:xfrm>
          <a:off x="9220200" y="3733800"/>
          <a:ext cx="0" cy="4400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non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228600</xdr:colOff>
      <xdr:row>5</xdr:row>
      <xdr:rowOff>152400</xdr:rowOff>
    </xdr:from>
    <xdr:to>
      <xdr:col>23</xdr:col>
      <xdr:colOff>228600</xdr:colOff>
      <xdr:row>12</xdr:row>
      <xdr:rowOff>171450</xdr:rowOff>
    </xdr:to>
    <xdr:sp macro="" textlink="">
      <xdr:nvSpPr>
        <xdr:cNvPr id="45130" name="Line 19">
          <a:extLst>
            <a:ext uri="{FF2B5EF4-FFF2-40B4-BE49-F238E27FC236}">
              <a16:creationId xmlns:a16="http://schemas.microsoft.com/office/drawing/2014/main" id="{00000000-0008-0000-0600-00004AB00000}"/>
            </a:ext>
          </a:extLst>
        </xdr:cNvPr>
        <xdr:cNvSpPr>
          <a:spLocks noChangeShapeType="1"/>
        </xdr:cNvSpPr>
      </xdr:nvSpPr>
      <xdr:spPr bwMode="auto">
        <a:xfrm>
          <a:off x="9220200" y="1038225"/>
          <a:ext cx="0" cy="23526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non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228600</xdr:colOff>
      <xdr:row>18</xdr:row>
      <xdr:rowOff>171450</xdr:rowOff>
    </xdr:from>
    <xdr:to>
      <xdr:col>24</xdr:col>
      <xdr:colOff>19050</xdr:colOff>
      <xdr:row>18</xdr:row>
      <xdr:rowOff>171450</xdr:rowOff>
    </xdr:to>
    <xdr:sp macro="" textlink="">
      <xdr:nvSpPr>
        <xdr:cNvPr id="45131" name="Line 20">
          <a:extLst>
            <a:ext uri="{FF2B5EF4-FFF2-40B4-BE49-F238E27FC236}">
              <a16:creationId xmlns:a16="http://schemas.microsoft.com/office/drawing/2014/main" id="{00000000-0008-0000-0600-00004BB00000}"/>
            </a:ext>
          </a:extLst>
        </xdr:cNvPr>
        <xdr:cNvSpPr>
          <a:spLocks noChangeShapeType="1"/>
        </xdr:cNvSpPr>
      </xdr:nvSpPr>
      <xdr:spPr bwMode="auto">
        <a:xfrm flipV="1">
          <a:off x="9220200" y="5457825"/>
          <a:ext cx="1238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238125</xdr:colOff>
      <xdr:row>8</xdr:row>
      <xdr:rowOff>171450</xdr:rowOff>
    </xdr:from>
    <xdr:to>
      <xdr:col>24</xdr:col>
      <xdr:colOff>9525</xdr:colOff>
      <xdr:row>8</xdr:row>
      <xdr:rowOff>171450</xdr:rowOff>
    </xdr:to>
    <xdr:sp macro="" textlink="">
      <xdr:nvSpPr>
        <xdr:cNvPr id="45132" name="Line 21">
          <a:extLst>
            <a:ext uri="{FF2B5EF4-FFF2-40B4-BE49-F238E27FC236}">
              <a16:creationId xmlns:a16="http://schemas.microsoft.com/office/drawing/2014/main" id="{00000000-0008-0000-0600-00004CB00000}"/>
            </a:ext>
          </a:extLst>
        </xdr:cNvPr>
        <xdr:cNvSpPr>
          <a:spLocks noChangeShapeType="1"/>
        </xdr:cNvSpPr>
      </xdr:nvSpPr>
      <xdr:spPr bwMode="auto">
        <a:xfrm>
          <a:off x="9229725" y="2057400"/>
          <a:ext cx="1047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23</xdr:row>
      <xdr:rowOff>152400</xdr:rowOff>
    </xdr:from>
    <xdr:to>
      <xdr:col>23</xdr:col>
      <xdr:colOff>228600</xdr:colOff>
      <xdr:row>23</xdr:row>
      <xdr:rowOff>152400</xdr:rowOff>
    </xdr:to>
    <xdr:sp macro="" textlink="">
      <xdr:nvSpPr>
        <xdr:cNvPr id="45133" name="Line 14">
          <a:extLst>
            <a:ext uri="{FF2B5EF4-FFF2-40B4-BE49-F238E27FC236}">
              <a16:creationId xmlns:a16="http://schemas.microsoft.com/office/drawing/2014/main" id="{00000000-0008-0000-0600-00004DB00000}"/>
            </a:ext>
          </a:extLst>
        </xdr:cNvPr>
        <xdr:cNvSpPr>
          <a:spLocks noChangeShapeType="1"/>
        </xdr:cNvSpPr>
      </xdr:nvSpPr>
      <xdr:spPr bwMode="auto">
        <a:xfrm flipV="1">
          <a:off x="8991600" y="710565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24</xdr:row>
      <xdr:rowOff>161925</xdr:rowOff>
    </xdr:from>
    <xdr:to>
      <xdr:col>23</xdr:col>
      <xdr:colOff>228600</xdr:colOff>
      <xdr:row>24</xdr:row>
      <xdr:rowOff>161925</xdr:rowOff>
    </xdr:to>
    <xdr:sp macro="" textlink="">
      <xdr:nvSpPr>
        <xdr:cNvPr id="45134" name="Line 15">
          <a:extLst>
            <a:ext uri="{FF2B5EF4-FFF2-40B4-BE49-F238E27FC236}">
              <a16:creationId xmlns:a16="http://schemas.microsoft.com/office/drawing/2014/main" id="{00000000-0008-0000-0600-00004EB00000}"/>
            </a:ext>
          </a:extLst>
        </xdr:cNvPr>
        <xdr:cNvSpPr>
          <a:spLocks noChangeShapeType="1"/>
        </xdr:cNvSpPr>
      </xdr:nvSpPr>
      <xdr:spPr bwMode="auto">
        <a:xfrm flipV="1">
          <a:off x="8991600" y="744855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25</xdr:row>
      <xdr:rowOff>161925</xdr:rowOff>
    </xdr:from>
    <xdr:to>
      <xdr:col>23</xdr:col>
      <xdr:colOff>228600</xdr:colOff>
      <xdr:row>25</xdr:row>
      <xdr:rowOff>161925</xdr:rowOff>
    </xdr:to>
    <xdr:sp macro="" textlink="">
      <xdr:nvSpPr>
        <xdr:cNvPr id="45135" name="Line 16">
          <a:extLst>
            <a:ext uri="{FF2B5EF4-FFF2-40B4-BE49-F238E27FC236}">
              <a16:creationId xmlns:a16="http://schemas.microsoft.com/office/drawing/2014/main" id="{00000000-0008-0000-0600-00004FB00000}"/>
            </a:ext>
          </a:extLst>
        </xdr:cNvPr>
        <xdr:cNvSpPr>
          <a:spLocks noChangeShapeType="1"/>
        </xdr:cNvSpPr>
      </xdr:nvSpPr>
      <xdr:spPr bwMode="auto">
        <a:xfrm flipV="1">
          <a:off x="8991600" y="778192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9</xdr:row>
      <xdr:rowOff>171450</xdr:rowOff>
    </xdr:from>
    <xdr:to>
      <xdr:col>23</xdr:col>
      <xdr:colOff>228600</xdr:colOff>
      <xdr:row>9</xdr:row>
      <xdr:rowOff>171450</xdr:rowOff>
    </xdr:to>
    <xdr:sp macro="" textlink="">
      <xdr:nvSpPr>
        <xdr:cNvPr id="45136" name="Line 3">
          <a:extLst>
            <a:ext uri="{FF2B5EF4-FFF2-40B4-BE49-F238E27FC236}">
              <a16:creationId xmlns:a16="http://schemas.microsoft.com/office/drawing/2014/main" id="{00000000-0008-0000-0600-000050B00000}"/>
            </a:ext>
          </a:extLst>
        </xdr:cNvPr>
        <xdr:cNvSpPr>
          <a:spLocks noChangeShapeType="1"/>
        </xdr:cNvSpPr>
      </xdr:nvSpPr>
      <xdr:spPr bwMode="auto">
        <a:xfrm flipV="1">
          <a:off x="8991600" y="239077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10</xdr:row>
      <xdr:rowOff>171450</xdr:rowOff>
    </xdr:from>
    <xdr:to>
      <xdr:col>23</xdr:col>
      <xdr:colOff>228600</xdr:colOff>
      <xdr:row>10</xdr:row>
      <xdr:rowOff>171450</xdr:rowOff>
    </xdr:to>
    <xdr:sp macro="" textlink="">
      <xdr:nvSpPr>
        <xdr:cNvPr id="45137" name="Line 4">
          <a:extLst>
            <a:ext uri="{FF2B5EF4-FFF2-40B4-BE49-F238E27FC236}">
              <a16:creationId xmlns:a16="http://schemas.microsoft.com/office/drawing/2014/main" id="{00000000-0008-0000-0600-000051B00000}"/>
            </a:ext>
          </a:extLst>
        </xdr:cNvPr>
        <xdr:cNvSpPr>
          <a:spLocks noChangeShapeType="1"/>
        </xdr:cNvSpPr>
      </xdr:nvSpPr>
      <xdr:spPr bwMode="auto">
        <a:xfrm flipV="1">
          <a:off x="8991600" y="272415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11</xdr:row>
      <xdr:rowOff>171450</xdr:rowOff>
    </xdr:from>
    <xdr:to>
      <xdr:col>23</xdr:col>
      <xdr:colOff>228600</xdr:colOff>
      <xdr:row>11</xdr:row>
      <xdr:rowOff>171450</xdr:rowOff>
    </xdr:to>
    <xdr:sp macro="" textlink="">
      <xdr:nvSpPr>
        <xdr:cNvPr id="45138" name="Line 5">
          <a:extLst>
            <a:ext uri="{FF2B5EF4-FFF2-40B4-BE49-F238E27FC236}">
              <a16:creationId xmlns:a16="http://schemas.microsoft.com/office/drawing/2014/main" id="{00000000-0008-0000-0600-000052B00000}"/>
            </a:ext>
          </a:extLst>
        </xdr:cNvPr>
        <xdr:cNvSpPr>
          <a:spLocks noChangeShapeType="1"/>
        </xdr:cNvSpPr>
      </xdr:nvSpPr>
      <xdr:spPr bwMode="auto">
        <a:xfrm flipV="1">
          <a:off x="8991600" y="305752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19050</xdr:colOff>
      <xdr:row>5</xdr:row>
      <xdr:rowOff>161925</xdr:rowOff>
    </xdr:from>
    <xdr:to>
      <xdr:col>20</xdr:col>
      <xdr:colOff>247650</xdr:colOff>
      <xdr:row>5</xdr:row>
      <xdr:rowOff>161925</xdr:rowOff>
    </xdr:to>
    <xdr:sp macro="" textlink="">
      <xdr:nvSpPr>
        <xdr:cNvPr id="44150" name="Line 61">
          <a:extLst>
            <a:ext uri="{FF2B5EF4-FFF2-40B4-BE49-F238E27FC236}">
              <a16:creationId xmlns:a16="http://schemas.microsoft.com/office/drawing/2014/main" id="{00000000-0008-0000-0700-000076AC0000}"/>
            </a:ext>
          </a:extLst>
        </xdr:cNvPr>
        <xdr:cNvSpPr>
          <a:spLocks noChangeShapeType="1"/>
        </xdr:cNvSpPr>
      </xdr:nvSpPr>
      <xdr:spPr bwMode="auto">
        <a:xfrm flipV="1">
          <a:off x="8181975" y="104775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6</xdr:row>
      <xdr:rowOff>161925</xdr:rowOff>
    </xdr:from>
    <xdr:to>
      <xdr:col>20</xdr:col>
      <xdr:colOff>247650</xdr:colOff>
      <xdr:row>6</xdr:row>
      <xdr:rowOff>161925</xdr:rowOff>
    </xdr:to>
    <xdr:sp macro="" textlink="">
      <xdr:nvSpPr>
        <xdr:cNvPr id="44151" name="Line 62">
          <a:extLst>
            <a:ext uri="{FF2B5EF4-FFF2-40B4-BE49-F238E27FC236}">
              <a16:creationId xmlns:a16="http://schemas.microsoft.com/office/drawing/2014/main" id="{00000000-0008-0000-0700-000077AC0000}"/>
            </a:ext>
          </a:extLst>
        </xdr:cNvPr>
        <xdr:cNvSpPr>
          <a:spLocks noChangeShapeType="1"/>
        </xdr:cNvSpPr>
      </xdr:nvSpPr>
      <xdr:spPr bwMode="auto">
        <a:xfrm flipV="1">
          <a:off x="8181975" y="138112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7</xdr:row>
      <xdr:rowOff>161925</xdr:rowOff>
    </xdr:from>
    <xdr:to>
      <xdr:col>20</xdr:col>
      <xdr:colOff>247650</xdr:colOff>
      <xdr:row>7</xdr:row>
      <xdr:rowOff>161925</xdr:rowOff>
    </xdr:to>
    <xdr:sp macro="" textlink="">
      <xdr:nvSpPr>
        <xdr:cNvPr id="44152" name="Line 63">
          <a:extLst>
            <a:ext uri="{FF2B5EF4-FFF2-40B4-BE49-F238E27FC236}">
              <a16:creationId xmlns:a16="http://schemas.microsoft.com/office/drawing/2014/main" id="{00000000-0008-0000-0700-000078AC0000}"/>
            </a:ext>
          </a:extLst>
        </xdr:cNvPr>
        <xdr:cNvSpPr>
          <a:spLocks noChangeShapeType="1"/>
        </xdr:cNvSpPr>
      </xdr:nvSpPr>
      <xdr:spPr bwMode="auto">
        <a:xfrm flipV="1">
          <a:off x="8181975" y="171450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8</xdr:row>
      <xdr:rowOff>161925</xdr:rowOff>
    </xdr:from>
    <xdr:to>
      <xdr:col>20</xdr:col>
      <xdr:colOff>247650</xdr:colOff>
      <xdr:row>8</xdr:row>
      <xdr:rowOff>161925</xdr:rowOff>
    </xdr:to>
    <xdr:sp macro="" textlink="">
      <xdr:nvSpPr>
        <xdr:cNvPr id="44153" name="Line 64">
          <a:extLst>
            <a:ext uri="{FF2B5EF4-FFF2-40B4-BE49-F238E27FC236}">
              <a16:creationId xmlns:a16="http://schemas.microsoft.com/office/drawing/2014/main" id="{00000000-0008-0000-0700-000079AC0000}"/>
            </a:ext>
          </a:extLst>
        </xdr:cNvPr>
        <xdr:cNvSpPr>
          <a:spLocks noChangeShapeType="1"/>
        </xdr:cNvSpPr>
      </xdr:nvSpPr>
      <xdr:spPr bwMode="auto">
        <a:xfrm flipV="1">
          <a:off x="8181975" y="204787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12</xdr:row>
      <xdr:rowOff>161925</xdr:rowOff>
    </xdr:from>
    <xdr:to>
      <xdr:col>20</xdr:col>
      <xdr:colOff>247650</xdr:colOff>
      <xdr:row>12</xdr:row>
      <xdr:rowOff>161925</xdr:rowOff>
    </xdr:to>
    <xdr:sp macro="" textlink="">
      <xdr:nvSpPr>
        <xdr:cNvPr id="44154" name="Line 65">
          <a:extLst>
            <a:ext uri="{FF2B5EF4-FFF2-40B4-BE49-F238E27FC236}">
              <a16:creationId xmlns:a16="http://schemas.microsoft.com/office/drawing/2014/main" id="{00000000-0008-0000-0700-00007AAC0000}"/>
            </a:ext>
          </a:extLst>
        </xdr:cNvPr>
        <xdr:cNvSpPr>
          <a:spLocks noChangeShapeType="1"/>
        </xdr:cNvSpPr>
      </xdr:nvSpPr>
      <xdr:spPr bwMode="auto">
        <a:xfrm flipV="1">
          <a:off x="8181975" y="338137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13</xdr:row>
      <xdr:rowOff>161925</xdr:rowOff>
    </xdr:from>
    <xdr:to>
      <xdr:col>20</xdr:col>
      <xdr:colOff>247650</xdr:colOff>
      <xdr:row>13</xdr:row>
      <xdr:rowOff>161925</xdr:rowOff>
    </xdr:to>
    <xdr:sp macro="" textlink="">
      <xdr:nvSpPr>
        <xdr:cNvPr id="44155" name="Line 66">
          <a:extLst>
            <a:ext uri="{FF2B5EF4-FFF2-40B4-BE49-F238E27FC236}">
              <a16:creationId xmlns:a16="http://schemas.microsoft.com/office/drawing/2014/main" id="{00000000-0008-0000-0700-00007BAC0000}"/>
            </a:ext>
          </a:extLst>
        </xdr:cNvPr>
        <xdr:cNvSpPr>
          <a:spLocks noChangeShapeType="1"/>
        </xdr:cNvSpPr>
      </xdr:nvSpPr>
      <xdr:spPr bwMode="auto">
        <a:xfrm flipV="1">
          <a:off x="8181975" y="371475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14</xdr:row>
      <xdr:rowOff>161925</xdr:rowOff>
    </xdr:from>
    <xdr:to>
      <xdr:col>20</xdr:col>
      <xdr:colOff>247650</xdr:colOff>
      <xdr:row>14</xdr:row>
      <xdr:rowOff>161925</xdr:rowOff>
    </xdr:to>
    <xdr:sp macro="" textlink="">
      <xdr:nvSpPr>
        <xdr:cNvPr id="44156" name="Line 67">
          <a:extLst>
            <a:ext uri="{FF2B5EF4-FFF2-40B4-BE49-F238E27FC236}">
              <a16:creationId xmlns:a16="http://schemas.microsoft.com/office/drawing/2014/main" id="{00000000-0008-0000-0700-00007CAC0000}"/>
            </a:ext>
          </a:extLst>
        </xdr:cNvPr>
        <xdr:cNvSpPr>
          <a:spLocks noChangeShapeType="1"/>
        </xdr:cNvSpPr>
      </xdr:nvSpPr>
      <xdr:spPr bwMode="auto">
        <a:xfrm flipV="1">
          <a:off x="8181975" y="412432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15</xdr:row>
      <xdr:rowOff>161925</xdr:rowOff>
    </xdr:from>
    <xdr:to>
      <xdr:col>20</xdr:col>
      <xdr:colOff>247650</xdr:colOff>
      <xdr:row>15</xdr:row>
      <xdr:rowOff>161925</xdr:rowOff>
    </xdr:to>
    <xdr:sp macro="" textlink="">
      <xdr:nvSpPr>
        <xdr:cNvPr id="44157" name="Line 68">
          <a:extLst>
            <a:ext uri="{FF2B5EF4-FFF2-40B4-BE49-F238E27FC236}">
              <a16:creationId xmlns:a16="http://schemas.microsoft.com/office/drawing/2014/main" id="{00000000-0008-0000-0700-00007DAC0000}"/>
            </a:ext>
          </a:extLst>
        </xdr:cNvPr>
        <xdr:cNvSpPr>
          <a:spLocks noChangeShapeType="1"/>
        </xdr:cNvSpPr>
      </xdr:nvSpPr>
      <xdr:spPr bwMode="auto">
        <a:xfrm flipV="1">
          <a:off x="8181975" y="445770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16</xdr:row>
      <xdr:rowOff>161925</xdr:rowOff>
    </xdr:from>
    <xdr:to>
      <xdr:col>20</xdr:col>
      <xdr:colOff>247650</xdr:colOff>
      <xdr:row>16</xdr:row>
      <xdr:rowOff>161925</xdr:rowOff>
    </xdr:to>
    <xdr:sp macro="" textlink="">
      <xdr:nvSpPr>
        <xdr:cNvPr id="44158" name="Line 69">
          <a:extLst>
            <a:ext uri="{FF2B5EF4-FFF2-40B4-BE49-F238E27FC236}">
              <a16:creationId xmlns:a16="http://schemas.microsoft.com/office/drawing/2014/main" id="{00000000-0008-0000-0700-00007EAC0000}"/>
            </a:ext>
          </a:extLst>
        </xdr:cNvPr>
        <xdr:cNvSpPr>
          <a:spLocks noChangeShapeType="1"/>
        </xdr:cNvSpPr>
      </xdr:nvSpPr>
      <xdr:spPr bwMode="auto">
        <a:xfrm flipV="1">
          <a:off x="8181975" y="479107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17</xdr:row>
      <xdr:rowOff>161925</xdr:rowOff>
    </xdr:from>
    <xdr:to>
      <xdr:col>20</xdr:col>
      <xdr:colOff>247650</xdr:colOff>
      <xdr:row>17</xdr:row>
      <xdr:rowOff>161925</xdr:rowOff>
    </xdr:to>
    <xdr:sp macro="" textlink="">
      <xdr:nvSpPr>
        <xdr:cNvPr id="44159" name="Line 70">
          <a:extLst>
            <a:ext uri="{FF2B5EF4-FFF2-40B4-BE49-F238E27FC236}">
              <a16:creationId xmlns:a16="http://schemas.microsoft.com/office/drawing/2014/main" id="{00000000-0008-0000-0700-00007FAC0000}"/>
            </a:ext>
          </a:extLst>
        </xdr:cNvPr>
        <xdr:cNvSpPr>
          <a:spLocks noChangeShapeType="1"/>
        </xdr:cNvSpPr>
      </xdr:nvSpPr>
      <xdr:spPr bwMode="auto">
        <a:xfrm flipV="1">
          <a:off x="8181975" y="512445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18</xdr:row>
      <xdr:rowOff>161925</xdr:rowOff>
    </xdr:from>
    <xdr:to>
      <xdr:col>20</xdr:col>
      <xdr:colOff>247650</xdr:colOff>
      <xdr:row>18</xdr:row>
      <xdr:rowOff>161925</xdr:rowOff>
    </xdr:to>
    <xdr:sp macro="" textlink="">
      <xdr:nvSpPr>
        <xdr:cNvPr id="44160" name="Line 71">
          <a:extLst>
            <a:ext uri="{FF2B5EF4-FFF2-40B4-BE49-F238E27FC236}">
              <a16:creationId xmlns:a16="http://schemas.microsoft.com/office/drawing/2014/main" id="{00000000-0008-0000-0700-000080AC0000}"/>
            </a:ext>
          </a:extLst>
        </xdr:cNvPr>
        <xdr:cNvSpPr>
          <a:spLocks noChangeShapeType="1"/>
        </xdr:cNvSpPr>
      </xdr:nvSpPr>
      <xdr:spPr bwMode="auto">
        <a:xfrm flipV="1">
          <a:off x="8181975" y="545782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19</xdr:row>
      <xdr:rowOff>161925</xdr:rowOff>
    </xdr:from>
    <xdr:to>
      <xdr:col>20</xdr:col>
      <xdr:colOff>247650</xdr:colOff>
      <xdr:row>19</xdr:row>
      <xdr:rowOff>161925</xdr:rowOff>
    </xdr:to>
    <xdr:sp macro="" textlink="">
      <xdr:nvSpPr>
        <xdr:cNvPr id="44161" name="Line 72">
          <a:extLst>
            <a:ext uri="{FF2B5EF4-FFF2-40B4-BE49-F238E27FC236}">
              <a16:creationId xmlns:a16="http://schemas.microsoft.com/office/drawing/2014/main" id="{00000000-0008-0000-0700-000081AC0000}"/>
            </a:ext>
          </a:extLst>
        </xdr:cNvPr>
        <xdr:cNvSpPr>
          <a:spLocks noChangeShapeType="1"/>
        </xdr:cNvSpPr>
      </xdr:nvSpPr>
      <xdr:spPr bwMode="auto">
        <a:xfrm flipV="1">
          <a:off x="8181975" y="579120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20</xdr:row>
      <xdr:rowOff>161925</xdr:rowOff>
    </xdr:from>
    <xdr:to>
      <xdr:col>20</xdr:col>
      <xdr:colOff>247650</xdr:colOff>
      <xdr:row>20</xdr:row>
      <xdr:rowOff>161925</xdr:rowOff>
    </xdr:to>
    <xdr:sp macro="" textlink="">
      <xdr:nvSpPr>
        <xdr:cNvPr id="44162" name="Line 73">
          <a:extLst>
            <a:ext uri="{FF2B5EF4-FFF2-40B4-BE49-F238E27FC236}">
              <a16:creationId xmlns:a16="http://schemas.microsoft.com/office/drawing/2014/main" id="{00000000-0008-0000-0700-000082AC0000}"/>
            </a:ext>
          </a:extLst>
        </xdr:cNvPr>
        <xdr:cNvSpPr>
          <a:spLocks noChangeShapeType="1"/>
        </xdr:cNvSpPr>
      </xdr:nvSpPr>
      <xdr:spPr bwMode="auto">
        <a:xfrm flipV="1">
          <a:off x="8181975" y="612457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21</xdr:row>
      <xdr:rowOff>161925</xdr:rowOff>
    </xdr:from>
    <xdr:to>
      <xdr:col>20</xdr:col>
      <xdr:colOff>247650</xdr:colOff>
      <xdr:row>21</xdr:row>
      <xdr:rowOff>161925</xdr:rowOff>
    </xdr:to>
    <xdr:sp macro="" textlink="">
      <xdr:nvSpPr>
        <xdr:cNvPr id="44163" name="Line 74">
          <a:extLst>
            <a:ext uri="{FF2B5EF4-FFF2-40B4-BE49-F238E27FC236}">
              <a16:creationId xmlns:a16="http://schemas.microsoft.com/office/drawing/2014/main" id="{00000000-0008-0000-0700-000083AC0000}"/>
            </a:ext>
          </a:extLst>
        </xdr:cNvPr>
        <xdr:cNvSpPr>
          <a:spLocks noChangeShapeType="1"/>
        </xdr:cNvSpPr>
      </xdr:nvSpPr>
      <xdr:spPr bwMode="auto">
        <a:xfrm flipV="1">
          <a:off x="8181975" y="645795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22</xdr:row>
      <xdr:rowOff>161925</xdr:rowOff>
    </xdr:from>
    <xdr:to>
      <xdr:col>20</xdr:col>
      <xdr:colOff>247650</xdr:colOff>
      <xdr:row>22</xdr:row>
      <xdr:rowOff>161925</xdr:rowOff>
    </xdr:to>
    <xdr:sp macro="" textlink="">
      <xdr:nvSpPr>
        <xdr:cNvPr id="44164" name="Line 75">
          <a:extLst>
            <a:ext uri="{FF2B5EF4-FFF2-40B4-BE49-F238E27FC236}">
              <a16:creationId xmlns:a16="http://schemas.microsoft.com/office/drawing/2014/main" id="{00000000-0008-0000-0700-000084AC0000}"/>
            </a:ext>
          </a:extLst>
        </xdr:cNvPr>
        <xdr:cNvSpPr>
          <a:spLocks noChangeShapeType="1"/>
        </xdr:cNvSpPr>
      </xdr:nvSpPr>
      <xdr:spPr bwMode="auto">
        <a:xfrm flipV="1">
          <a:off x="8181975" y="679132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26</xdr:row>
      <xdr:rowOff>161925</xdr:rowOff>
    </xdr:from>
    <xdr:to>
      <xdr:col>20</xdr:col>
      <xdr:colOff>247650</xdr:colOff>
      <xdr:row>26</xdr:row>
      <xdr:rowOff>161925</xdr:rowOff>
    </xdr:to>
    <xdr:sp macro="" textlink="">
      <xdr:nvSpPr>
        <xdr:cNvPr id="44165" name="Line 76">
          <a:extLst>
            <a:ext uri="{FF2B5EF4-FFF2-40B4-BE49-F238E27FC236}">
              <a16:creationId xmlns:a16="http://schemas.microsoft.com/office/drawing/2014/main" id="{00000000-0008-0000-0700-000085AC0000}"/>
            </a:ext>
          </a:extLst>
        </xdr:cNvPr>
        <xdr:cNvSpPr>
          <a:spLocks noChangeShapeType="1"/>
        </xdr:cNvSpPr>
      </xdr:nvSpPr>
      <xdr:spPr bwMode="auto">
        <a:xfrm flipV="1">
          <a:off x="8181975" y="812482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247650</xdr:colOff>
      <xdr:row>13</xdr:row>
      <xdr:rowOff>171450</xdr:rowOff>
    </xdr:from>
    <xdr:to>
      <xdr:col>20</xdr:col>
      <xdr:colOff>247650</xdr:colOff>
      <xdr:row>26</xdr:row>
      <xdr:rowOff>171450</xdr:rowOff>
    </xdr:to>
    <xdr:sp macro="" textlink="">
      <xdr:nvSpPr>
        <xdr:cNvPr id="44166" name="Line 77">
          <a:extLst>
            <a:ext uri="{FF2B5EF4-FFF2-40B4-BE49-F238E27FC236}">
              <a16:creationId xmlns:a16="http://schemas.microsoft.com/office/drawing/2014/main" id="{00000000-0008-0000-0700-000086AC0000}"/>
            </a:ext>
          </a:extLst>
        </xdr:cNvPr>
        <xdr:cNvSpPr>
          <a:spLocks noChangeShapeType="1"/>
        </xdr:cNvSpPr>
      </xdr:nvSpPr>
      <xdr:spPr bwMode="auto">
        <a:xfrm>
          <a:off x="8410575" y="3724275"/>
          <a:ext cx="0" cy="44100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non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247650</xdr:colOff>
      <xdr:row>5</xdr:row>
      <xdr:rowOff>142875</xdr:rowOff>
    </xdr:from>
    <xdr:to>
      <xdr:col>20</xdr:col>
      <xdr:colOff>247650</xdr:colOff>
      <xdr:row>12</xdr:row>
      <xdr:rowOff>161925</xdr:rowOff>
    </xdr:to>
    <xdr:sp macro="" textlink="">
      <xdr:nvSpPr>
        <xdr:cNvPr id="44167" name="Line 78">
          <a:extLst>
            <a:ext uri="{FF2B5EF4-FFF2-40B4-BE49-F238E27FC236}">
              <a16:creationId xmlns:a16="http://schemas.microsoft.com/office/drawing/2014/main" id="{00000000-0008-0000-0700-000087AC0000}"/>
            </a:ext>
          </a:extLst>
        </xdr:cNvPr>
        <xdr:cNvSpPr>
          <a:spLocks noChangeShapeType="1"/>
        </xdr:cNvSpPr>
      </xdr:nvSpPr>
      <xdr:spPr bwMode="auto">
        <a:xfrm>
          <a:off x="8410575" y="1028700"/>
          <a:ext cx="0" cy="23526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non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266700</xdr:colOff>
      <xdr:row>18</xdr:row>
      <xdr:rowOff>200025</xdr:rowOff>
    </xdr:from>
    <xdr:to>
      <xdr:col>21</xdr:col>
      <xdr:colOff>0</xdr:colOff>
      <xdr:row>18</xdr:row>
      <xdr:rowOff>200025</xdr:rowOff>
    </xdr:to>
    <xdr:sp macro="" textlink="">
      <xdr:nvSpPr>
        <xdr:cNvPr id="44168" name="Line 79">
          <a:extLst>
            <a:ext uri="{FF2B5EF4-FFF2-40B4-BE49-F238E27FC236}">
              <a16:creationId xmlns:a16="http://schemas.microsoft.com/office/drawing/2014/main" id="{00000000-0008-0000-0700-000088AC0000}"/>
            </a:ext>
          </a:extLst>
        </xdr:cNvPr>
        <xdr:cNvSpPr>
          <a:spLocks noChangeShapeType="1"/>
        </xdr:cNvSpPr>
      </xdr:nvSpPr>
      <xdr:spPr bwMode="auto">
        <a:xfrm>
          <a:off x="8429625" y="5495925"/>
          <a:ext cx="857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238125</xdr:colOff>
      <xdr:row>8</xdr:row>
      <xdr:rowOff>104775</xdr:rowOff>
    </xdr:from>
    <xdr:to>
      <xdr:col>21</xdr:col>
      <xdr:colOff>9525</xdr:colOff>
      <xdr:row>8</xdr:row>
      <xdr:rowOff>104775</xdr:rowOff>
    </xdr:to>
    <xdr:sp macro="" textlink="">
      <xdr:nvSpPr>
        <xdr:cNvPr id="44169" name="Line 82">
          <a:extLst>
            <a:ext uri="{FF2B5EF4-FFF2-40B4-BE49-F238E27FC236}">
              <a16:creationId xmlns:a16="http://schemas.microsoft.com/office/drawing/2014/main" id="{00000000-0008-0000-0700-000089AC0000}"/>
            </a:ext>
          </a:extLst>
        </xdr:cNvPr>
        <xdr:cNvSpPr>
          <a:spLocks noChangeShapeType="1"/>
        </xdr:cNvSpPr>
      </xdr:nvSpPr>
      <xdr:spPr bwMode="auto">
        <a:xfrm>
          <a:off x="8401050" y="1990725"/>
          <a:ext cx="1238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9</xdr:row>
      <xdr:rowOff>171450</xdr:rowOff>
    </xdr:from>
    <xdr:to>
      <xdr:col>20</xdr:col>
      <xdr:colOff>247650</xdr:colOff>
      <xdr:row>9</xdr:row>
      <xdr:rowOff>171450</xdr:rowOff>
    </xdr:to>
    <xdr:sp macro="" textlink="">
      <xdr:nvSpPr>
        <xdr:cNvPr id="44170" name="Line 64">
          <a:extLst>
            <a:ext uri="{FF2B5EF4-FFF2-40B4-BE49-F238E27FC236}">
              <a16:creationId xmlns:a16="http://schemas.microsoft.com/office/drawing/2014/main" id="{00000000-0008-0000-0700-00008AAC0000}"/>
            </a:ext>
          </a:extLst>
        </xdr:cNvPr>
        <xdr:cNvSpPr>
          <a:spLocks noChangeShapeType="1"/>
        </xdr:cNvSpPr>
      </xdr:nvSpPr>
      <xdr:spPr bwMode="auto">
        <a:xfrm flipV="1">
          <a:off x="8181975" y="239077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10</xdr:row>
      <xdr:rowOff>161925</xdr:rowOff>
    </xdr:from>
    <xdr:to>
      <xdr:col>20</xdr:col>
      <xdr:colOff>228600</xdr:colOff>
      <xdr:row>10</xdr:row>
      <xdr:rowOff>161925</xdr:rowOff>
    </xdr:to>
    <xdr:sp macro="" textlink="">
      <xdr:nvSpPr>
        <xdr:cNvPr id="44171" name="Line 64">
          <a:extLst>
            <a:ext uri="{FF2B5EF4-FFF2-40B4-BE49-F238E27FC236}">
              <a16:creationId xmlns:a16="http://schemas.microsoft.com/office/drawing/2014/main" id="{00000000-0008-0000-0700-00008BAC0000}"/>
            </a:ext>
          </a:extLst>
        </xdr:cNvPr>
        <xdr:cNvSpPr>
          <a:spLocks noChangeShapeType="1"/>
        </xdr:cNvSpPr>
      </xdr:nvSpPr>
      <xdr:spPr bwMode="auto">
        <a:xfrm flipV="1">
          <a:off x="8162925" y="271462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11</xdr:row>
      <xdr:rowOff>171450</xdr:rowOff>
    </xdr:from>
    <xdr:to>
      <xdr:col>20</xdr:col>
      <xdr:colOff>247650</xdr:colOff>
      <xdr:row>11</xdr:row>
      <xdr:rowOff>171450</xdr:rowOff>
    </xdr:to>
    <xdr:sp macro="" textlink="">
      <xdr:nvSpPr>
        <xdr:cNvPr id="44172" name="Line 64">
          <a:extLst>
            <a:ext uri="{FF2B5EF4-FFF2-40B4-BE49-F238E27FC236}">
              <a16:creationId xmlns:a16="http://schemas.microsoft.com/office/drawing/2014/main" id="{00000000-0008-0000-0700-00008CAC0000}"/>
            </a:ext>
          </a:extLst>
        </xdr:cNvPr>
        <xdr:cNvSpPr>
          <a:spLocks noChangeShapeType="1"/>
        </xdr:cNvSpPr>
      </xdr:nvSpPr>
      <xdr:spPr bwMode="auto">
        <a:xfrm flipV="1">
          <a:off x="8181975" y="305752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23</xdr:row>
      <xdr:rowOff>171450</xdr:rowOff>
    </xdr:from>
    <xdr:to>
      <xdr:col>20</xdr:col>
      <xdr:colOff>247650</xdr:colOff>
      <xdr:row>23</xdr:row>
      <xdr:rowOff>171450</xdr:rowOff>
    </xdr:to>
    <xdr:sp macro="" textlink="">
      <xdr:nvSpPr>
        <xdr:cNvPr id="44173" name="Line 73">
          <a:extLst>
            <a:ext uri="{FF2B5EF4-FFF2-40B4-BE49-F238E27FC236}">
              <a16:creationId xmlns:a16="http://schemas.microsoft.com/office/drawing/2014/main" id="{00000000-0008-0000-0700-00008DAC0000}"/>
            </a:ext>
          </a:extLst>
        </xdr:cNvPr>
        <xdr:cNvSpPr>
          <a:spLocks noChangeShapeType="1"/>
        </xdr:cNvSpPr>
      </xdr:nvSpPr>
      <xdr:spPr bwMode="auto">
        <a:xfrm flipV="1">
          <a:off x="8181975" y="713422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24</xdr:row>
      <xdr:rowOff>171450</xdr:rowOff>
    </xdr:from>
    <xdr:to>
      <xdr:col>20</xdr:col>
      <xdr:colOff>247650</xdr:colOff>
      <xdr:row>24</xdr:row>
      <xdr:rowOff>171450</xdr:rowOff>
    </xdr:to>
    <xdr:sp macro="" textlink="">
      <xdr:nvSpPr>
        <xdr:cNvPr id="44174" name="Line 74">
          <a:extLst>
            <a:ext uri="{FF2B5EF4-FFF2-40B4-BE49-F238E27FC236}">
              <a16:creationId xmlns:a16="http://schemas.microsoft.com/office/drawing/2014/main" id="{00000000-0008-0000-0700-00008EAC0000}"/>
            </a:ext>
          </a:extLst>
        </xdr:cNvPr>
        <xdr:cNvSpPr>
          <a:spLocks noChangeShapeType="1"/>
        </xdr:cNvSpPr>
      </xdr:nvSpPr>
      <xdr:spPr bwMode="auto">
        <a:xfrm flipV="1">
          <a:off x="8181975" y="746760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25</xdr:row>
      <xdr:rowOff>171450</xdr:rowOff>
    </xdr:from>
    <xdr:to>
      <xdr:col>20</xdr:col>
      <xdr:colOff>247650</xdr:colOff>
      <xdr:row>25</xdr:row>
      <xdr:rowOff>171450</xdr:rowOff>
    </xdr:to>
    <xdr:sp macro="" textlink="">
      <xdr:nvSpPr>
        <xdr:cNvPr id="44175" name="Line 75">
          <a:extLst>
            <a:ext uri="{FF2B5EF4-FFF2-40B4-BE49-F238E27FC236}">
              <a16:creationId xmlns:a16="http://schemas.microsoft.com/office/drawing/2014/main" id="{00000000-0008-0000-0700-00008FAC0000}"/>
            </a:ext>
          </a:extLst>
        </xdr:cNvPr>
        <xdr:cNvSpPr>
          <a:spLocks noChangeShapeType="1"/>
        </xdr:cNvSpPr>
      </xdr:nvSpPr>
      <xdr:spPr bwMode="auto">
        <a:xfrm flipV="1">
          <a:off x="8181975" y="780097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19050</xdr:colOff>
      <xdr:row>5</xdr:row>
      <xdr:rowOff>161925</xdr:rowOff>
    </xdr:from>
    <xdr:to>
      <xdr:col>20</xdr:col>
      <xdr:colOff>247650</xdr:colOff>
      <xdr:row>5</xdr:row>
      <xdr:rowOff>161925</xdr:rowOff>
    </xdr:to>
    <xdr:sp macro="" textlink="">
      <xdr:nvSpPr>
        <xdr:cNvPr id="43162" name="Line 23">
          <a:extLst>
            <a:ext uri="{FF2B5EF4-FFF2-40B4-BE49-F238E27FC236}">
              <a16:creationId xmlns:a16="http://schemas.microsoft.com/office/drawing/2014/main" id="{00000000-0008-0000-0800-00009AA80000}"/>
            </a:ext>
          </a:extLst>
        </xdr:cNvPr>
        <xdr:cNvSpPr>
          <a:spLocks noChangeShapeType="1"/>
        </xdr:cNvSpPr>
      </xdr:nvSpPr>
      <xdr:spPr bwMode="auto">
        <a:xfrm flipV="1">
          <a:off x="8420100" y="104775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6</xdr:row>
      <xdr:rowOff>161925</xdr:rowOff>
    </xdr:from>
    <xdr:to>
      <xdr:col>20</xdr:col>
      <xdr:colOff>247650</xdr:colOff>
      <xdr:row>6</xdr:row>
      <xdr:rowOff>161925</xdr:rowOff>
    </xdr:to>
    <xdr:sp macro="" textlink="">
      <xdr:nvSpPr>
        <xdr:cNvPr id="43163" name="Line 24">
          <a:extLst>
            <a:ext uri="{FF2B5EF4-FFF2-40B4-BE49-F238E27FC236}">
              <a16:creationId xmlns:a16="http://schemas.microsoft.com/office/drawing/2014/main" id="{00000000-0008-0000-0800-00009BA80000}"/>
            </a:ext>
          </a:extLst>
        </xdr:cNvPr>
        <xdr:cNvSpPr>
          <a:spLocks noChangeShapeType="1"/>
        </xdr:cNvSpPr>
      </xdr:nvSpPr>
      <xdr:spPr bwMode="auto">
        <a:xfrm flipV="1">
          <a:off x="8420100" y="138112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7</xdr:row>
      <xdr:rowOff>161925</xdr:rowOff>
    </xdr:from>
    <xdr:to>
      <xdr:col>20</xdr:col>
      <xdr:colOff>247650</xdr:colOff>
      <xdr:row>7</xdr:row>
      <xdr:rowOff>161925</xdr:rowOff>
    </xdr:to>
    <xdr:sp macro="" textlink="">
      <xdr:nvSpPr>
        <xdr:cNvPr id="43164" name="Line 25">
          <a:extLst>
            <a:ext uri="{FF2B5EF4-FFF2-40B4-BE49-F238E27FC236}">
              <a16:creationId xmlns:a16="http://schemas.microsoft.com/office/drawing/2014/main" id="{00000000-0008-0000-0800-00009CA80000}"/>
            </a:ext>
          </a:extLst>
        </xdr:cNvPr>
        <xdr:cNvSpPr>
          <a:spLocks noChangeShapeType="1"/>
        </xdr:cNvSpPr>
      </xdr:nvSpPr>
      <xdr:spPr bwMode="auto">
        <a:xfrm flipV="1">
          <a:off x="8420100" y="171450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8</xdr:row>
      <xdr:rowOff>161925</xdr:rowOff>
    </xdr:from>
    <xdr:to>
      <xdr:col>20</xdr:col>
      <xdr:colOff>247650</xdr:colOff>
      <xdr:row>8</xdr:row>
      <xdr:rowOff>161925</xdr:rowOff>
    </xdr:to>
    <xdr:sp macro="" textlink="">
      <xdr:nvSpPr>
        <xdr:cNvPr id="43165" name="Line 26">
          <a:extLst>
            <a:ext uri="{FF2B5EF4-FFF2-40B4-BE49-F238E27FC236}">
              <a16:creationId xmlns:a16="http://schemas.microsoft.com/office/drawing/2014/main" id="{00000000-0008-0000-0800-00009DA80000}"/>
            </a:ext>
          </a:extLst>
        </xdr:cNvPr>
        <xdr:cNvSpPr>
          <a:spLocks noChangeShapeType="1"/>
        </xdr:cNvSpPr>
      </xdr:nvSpPr>
      <xdr:spPr bwMode="auto">
        <a:xfrm flipV="1">
          <a:off x="8420100" y="204787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12</xdr:row>
      <xdr:rowOff>161925</xdr:rowOff>
    </xdr:from>
    <xdr:to>
      <xdr:col>20</xdr:col>
      <xdr:colOff>247650</xdr:colOff>
      <xdr:row>12</xdr:row>
      <xdr:rowOff>161925</xdr:rowOff>
    </xdr:to>
    <xdr:sp macro="" textlink="">
      <xdr:nvSpPr>
        <xdr:cNvPr id="43166" name="Line 27">
          <a:extLst>
            <a:ext uri="{FF2B5EF4-FFF2-40B4-BE49-F238E27FC236}">
              <a16:creationId xmlns:a16="http://schemas.microsoft.com/office/drawing/2014/main" id="{00000000-0008-0000-0800-00009EA80000}"/>
            </a:ext>
          </a:extLst>
        </xdr:cNvPr>
        <xdr:cNvSpPr>
          <a:spLocks noChangeShapeType="1"/>
        </xdr:cNvSpPr>
      </xdr:nvSpPr>
      <xdr:spPr bwMode="auto">
        <a:xfrm flipV="1">
          <a:off x="8420100" y="338137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13</xdr:row>
      <xdr:rowOff>161925</xdr:rowOff>
    </xdr:from>
    <xdr:to>
      <xdr:col>20</xdr:col>
      <xdr:colOff>247650</xdr:colOff>
      <xdr:row>13</xdr:row>
      <xdr:rowOff>161925</xdr:rowOff>
    </xdr:to>
    <xdr:sp macro="" textlink="">
      <xdr:nvSpPr>
        <xdr:cNvPr id="43167" name="Line 28">
          <a:extLst>
            <a:ext uri="{FF2B5EF4-FFF2-40B4-BE49-F238E27FC236}">
              <a16:creationId xmlns:a16="http://schemas.microsoft.com/office/drawing/2014/main" id="{00000000-0008-0000-0800-00009FA80000}"/>
            </a:ext>
          </a:extLst>
        </xdr:cNvPr>
        <xdr:cNvSpPr>
          <a:spLocks noChangeShapeType="1"/>
        </xdr:cNvSpPr>
      </xdr:nvSpPr>
      <xdr:spPr bwMode="auto">
        <a:xfrm flipV="1">
          <a:off x="8420100" y="371475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14</xdr:row>
      <xdr:rowOff>161925</xdr:rowOff>
    </xdr:from>
    <xdr:to>
      <xdr:col>20</xdr:col>
      <xdr:colOff>247650</xdr:colOff>
      <xdr:row>14</xdr:row>
      <xdr:rowOff>161925</xdr:rowOff>
    </xdr:to>
    <xdr:sp macro="" textlink="">
      <xdr:nvSpPr>
        <xdr:cNvPr id="43168" name="Line 29">
          <a:extLst>
            <a:ext uri="{FF2B5EF4-FFF2-40B4-BE49-F238E27FC236}">
              <a16:creationId xmlns:a16="http://schemas.microsoft.com/office/drawing/2014/main" id="{00000000-0008-0000-0800-0000A0A80000}"/>
            </a:ext>
          </a:extLst>
        </xdr:cNvPr>
        <xdr:cNvSpPr>
          <a:spLocks noChangeShapeType="1"/>
        </xdr:cNvSpPr>
      </xdr:nvSpPr>
      <xdr:spPr bwMode="auto">
        <a:xfrm flipV="1">
          <a:off x="8420100" y="411480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15</xdr:row>
      <xdr:rowOff>161925</xdr:rowOff>
    </xdr:from>
    <xdr:to>
      <xdr:col>20</xdr:col>
      <xdr:colOff>247650</xdr:colOff>
      <xdr:row>15</xdr:row>
      <xdr:rowOff>161925</xdr:rowOff>
    </xdr:to>
    <xdr:sp macro="" textlink="">
      <xdr:nvSpPr>
        <xdr:cNvPr id="43169" name="Line 30">
          <a:extLst>
            <a:ext uri="{FF2B5EF4-FFF2-40B4-BE49-F238E27FC236}">
              <a16:creationId xmlns:a16="http://schemas.microsoft.com/office/drawing/2014/main" id="{00000000-0008-0000-0800-0000A1A80000}"/>
            </a:ext>
          </a:extLst>
        </xdr:cNvPr>
        <xdr:cNvSpPr>
          <a:spLocks noChangeShapeType="1"/>
        </xdr:cNvSpPr>
      </xdr:nvSpPr>
      <xdr:spPr bwMode="auto">
        <a:xfrm flipV="1">
          <a:off x="8420100" y="444817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16</xdr:row>
      <xdr:rowOff>161925</xdr:rowOff>
    </xdr:from>
    <xdr:to>
      <xdr:col>20</xdr:col>
      <xdr:colOff>247650</xdr:colOff>
      <xdr:row>16</xdr:row>
      <xdr:rowOff>161925</xdr:rowOff>
    </xdr:to>
    <xdr:sp macro="" textlink="">
      <xdr:nvSpPr>
        <xdr:cNvPr id="43170" name="Line 31">
          <a:extLst>
            <a:ext uri="{FF2B5EF4-FFF2-40B4-BE49-F238E27FC236}">
              <a16:creationId xmlns:a16="http://schemas.microsoft.com/office/drawing/2014/main" id="{00000000-0008-0000-0800-0000A2A80000}"/>
            </a:ext>
          </a:extLst>
        </xdr:cNvPr>
        <xdr:cNvSpPr>
          <a:spLocks noChangeShapeType="1"/>
        </xdr:cNvSpPr>
      </xdr:nvSpPr>
      <xdr:spPr bwMode="auto">
        <a:xfrm flipV="1">
          <a:off x="8420100" y="478155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17</xdr:row>
      <xdr:rowOff>161925</xdr:rowOff>
    </xdr:from>
    <xdr:to>
      <xdr:col>20</xdr:col>
      <xdr:colOff>247650</xdr:colOff>
      <xdr:row>17</xdr:row>
      <xdr:rowOff>161925</xdr:rowOff>
    </xdr:to>
    <xdr:sp macro="" textlink="">
      <xdr:nvSpPr>
        <xdr:cNvPr id="43171" name="Line 32">
          <a:extLst>
            <a:ext uri="{FF2B5EF4-FFF2-40B4-BE49-F238E27FC236}">
              <a16:creationId xmlns:a16="http://schemas.microsoft.com/office/drawing/2014/main" id="{00000000-0008-0000-0800-0000A3A80000}"/>
            </a:ext>
          </a:extLst>
        </xdr:cNvPr>
        <xdr:cNvSpPr>
          <a:spLocks noChangeShapeType="1"/>
        </xdr:cNvSpPr>
      </xdr:nvSpPr>
      <xdr:spPr bwMode="auto">
        <a:xfrm flipV="1">
          <a:off x="8420100" y="511492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18</xdr:row>
      <xdr:rowOff>161925</xdr:rowOff>
    </xdr:from>
    <xdr:to>
      <xdr:col>20</xdr:col>
      <xdr:colOff>247650</xdr:colOff>
      <xdr:row>18</xdr:row>
      <xdr:rowOff>161925</xdr:rowOff>
    </xdr:to>
    <xdr:sp macro="" textlink="">
      <xdr:nvSpPr>
        <xdr:cNvPr id="43172" name="Line 33">
          <a:extLst>
            <a:ext uri="{FF2B5EF4-FFF2-40B4-BE49-F238E27FC236}">
              <a16:creationId xmlns:a16="http://schemas.microsoft.com/office/drawing/2014/main" id="{00000000-0008-0000-0800-0000A4A80000}"/>
            </a:ext>
          </a:extLst>
        </xdr:cNvPr>
        <xdr:cNvSpPr>
          <a:spLocks noChangeShapeType="1"/>
        </xdr:cNvSpPr>
      </xdr:nvSpPr>
      <xdr:spPr bwMode="auto">
        <a:xfrm flipV="1">
          <a:off x="8420100" y="544830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19</xdr:row>
      <xdr:rowOff>161925</xdr:rowOff>
    </xdr:from>
    <xdr:to>
      <xdr:col>20</xdr:col>
      <xdr:colOff>247650</xdr:colOff>
      <xdr:row>19</xdr:row>
      <xdr:rowOff>161925</xdr:rowOff>
    </xdr:to>
    <xdr:sp macro="" textlink="">
      <xdr:nvSpPr>
        <xdr:cNvPr id="43173" name="Line 34">
          <a:extLst>
            <a:ext uri="{FF2B5EF4-FFF2-40B4-BE49-F238E27FC236}">
              <a16:creationId xmlns:a16="http://schemas.microsoft.com/office/drawing/2014/main" id="{00000000-0008-0000-0800-0000A5A80000}"/>
            </a:ext>
          </a:extLst>
        </xdr:cNvPr>
        <xdr:cNvSpPr>
          <a:spLocks noChangeShapeType="1"/>
        </xdr:cNvSpPr>
      </xdr:nvSpPr>
      <xdr:spPr bwMode="auto">
        <a:xfrm flipV="1">
          <a:off x="8420100" y="578167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20</xdr:row>
      <xdr:rowOff>161925</xdr:rowOff>
    </xdr:from>
    <xdr:to>
      <xdr:col>20</xdr:col>
      <xdr:colOff>247650</xdr:colOff>
      <xdr:row>20</xdr:row>
      <xdr:rowOff>161925</xdr:rowOff>
    </xdr:to>
    <xdr:sp macro="" textlink="">
      <xdr:nvSpPr>
        <xdr:cNvPr id="43174" name="Line 35">
          <a:extLst>
            <a:ext uri="{FF2B5EF4-FFF2-40B4-BE49-F238E27FC236}">
              <a16:creationId xmlns:a16="http://schemas.microsoft.com/office/drawing/2014/main" id="{00000000-0008-0000-0800-0000A6A80000}"/>
            </a:ext>
          </a:extLst>
        </xdr:cNvPr>
        <xdr:cNvSpPr>
          <a:spLocks noChangeShapeType="1"/>
        </xdr:cNvSpPr>
      </xdr:nvSpPr>
      <xdr:spPr bwMode="auto">
        <a:xfrm flipV="1">
          <a:off x="8420100" y="611505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21</xdr:row>
      <xdr:rowOff>161925</xdr:rowOff>
    </xdr:from>
    <xdr:to>
      <xdr:col>20</xdr:col>
      <xdr:colOff>247650</xdr:colOff>
      <xdr:row>21</xdr:row>
      <xdr:rowOff>161925</xdr:rowOff>
    </xdr:to>
    <xdr:sp macro="" textlink="">
      <xdr:nvSpPr>
        <xdr:cNvPr id="43175" name="Line 36">
          <a:extLst>
            <a:ext uri="{FF2B5EF4-FFF2-40B4-BE49-F238E27FC236}">
              <a16:creationId xmlns:a16="http://schemas.microsoft.com/office/drawing/2014/main" id="{00000000-0008-0000-0800-0000A7A80000}"/>
            </a:ext>
          </a:extLst>
        </xdr:cNvPr>
        <xdr:cNvSpPr>
          <a:spLocks noChangeShapeType="1"/>
        </xdr:cNvSpPr>
      </xdr:nvSpPr>
      <xdr:spPr bwMode="auto">
        <a:xfrm flipV="1">
          <a:off x="8420100" y="644842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22</xdr:row>
      <xdr:rowOff>161925</xdr:rowOff>
    </xdr:from>
    <xdr:to>
      <xdr:col>20</xdr:col>
      <xdr:colOff>247650</xdr:colOff>
      <xdr:row>22</xdr:row>
      <xdr:rowOff>161925</xdr:rowOff>
    </xdr:to>
    <xdr:sp macro="" textlink="">
      <xdr:nvSpPr>
        <xdr:cNvPr id="43176" name="Line 37">
          <a:extLst>
            <a:ext uri="{FF2B5EF4-FFF2-40B4-BE49-F238E27FC236}">
              <a16:creationId xmlns:a16="http://schemas.microsoft.com/office/drawing/2014/main" id="{00000000-0008-0000-0800-0000A8A80000}"/>
            </a:ext>
          </a:extLst>
        </xdr:cNvPr>
        <xdr:cNvSpPr>
          <a:spLocks noChangeShapeType="1"/>
        </xdr:cNvSpPr>
      </xdr:nvSpPr>
      <xdr:spPr bwMode="auto">
        <a:xfrm flipV="1">
          <a:off x="8420100" y="678180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26</xdr:row>
      <xdr:rowOff>161925</xdr:rowOff>
    </xdr:from>
    <xdr:to>
      <xdr:col>20</xdr:col>
      <xdr:colOff>247650</xdr:colOff>
      <xdr:row>26</xdr:row>
      <xdr:rowOff>161925</xdr:rowOff>
    </xdr:to>
    <xdr:sp macro="" textlink="">
      <xdr:nvSpPr>
        <xdr:cNvPr id="43177" name="Line 38">
          <a:extLst>
            <a:ext uri="{FF2B5EF4-FFF2-40B4-BE49-F238E27FC236}">
              <a16:creationId xmlns:a16="http://schemas.microsoft.com/office/drawing/2014/main" id="{00000000-0008-0000-0800-0000A9A80000}"/>
            </a:ext>
          </a:extLst>
        </xdr:cNvPr>
        <xdr:cNvSpPr>
          <a:spLocks noChangeShapeType="1"/>
        </xdr:cNvSpPr>
      </xdr:nvSpPr>
      <xdr:spPr bwMode="auto">
        <a:xfrm flipV="1">
          <a:off x="8420100" y="811530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247650</xdr:colOff>
      <xdr:row>13</xdr:row>
      <xdr:rowOff>171450</xdr:rowOff>
    </xdr:from>
    <xdr:to>
      <xdr:col>20</xdr:col>
      <xdr:colOff>247650</xdr:colOff>
      <xdr:row>26</xdr:row>
      <xdr:rowOff>171450</xdr:rowOff>
    </xdr:to>
    <xdr:sp macro="" textlink="">
      <xdr:nvSpPr>
        <xdr:cNvPr id="43178" name="Line 39">
          <a:extLst>
            <a:ext uri="{FF2B5EF4-FFF2-40B4-BE49-F238E27FC236}">
              <a16:creationId xmlns:a16="http://schemas.microsoft.com/office/drawing/2014/main" id="{00000000-0008-0000-0800-0000AAA80000}"/>
            </a:ext>
          </a:extLst>
        </xdr:cNvPr>
        <xdr:cNvSpPr>
          <a:spLocks noChangeShapeType="1"/>
        </xdr:cNvSpPr>
      </xdr:nvSpPr>
      <xdr:spPr bwMode="auto">
        <a:xfrm>
          <a:off x="8648700" y="3724275"/>
          <a:ext cx="0" cy="4400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non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247650</xdr:colOff>
      <xdr:row>5</xdr:row>
      <xdr:rowOff>142875</xdr:rowOff>
    </xdr:from>
    <xdr:to>
      <xdr:col>20</xdr:col>
      <xdr:colOff>247650</xdr:colOff>
      <xdr:row>12</xdr:row>
      <xdr:rowOff>161925</xdr:rowOff>
    </xdr:to>
    <xdr:sp macro="" textlink="">
      <xdr:nvSpPr>
        <xdr:cNvPr id="43179" name="Line 40">
          <a:extLst>
            <a:ext uri="{FF2B5EF4-FFF2-40B4-BE49-F238E27FC236}">
              <a16:creationId xmlns:a16="http://schemas.microsoft.com/office/drawing/2014/main" id="{00000000-0008-0000-0800-0000ABA80000}"/>
            </a:ext>
          </a:extLst>
        </xdr:cNvPr>
        <xdr:cNvSpPr>
          <a:spLocks noChangeShapeType="1"/>
        </xdr:cNvSpPr>
      </xdr:nvSpPr>
      <xdr:spPr bwMode="auto">
        <a:xfrm>
          <a:off x="8648700" y="1028700"/>
          <a:ext cx="0" cy="23526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non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266700</xdr:colOff>
      <xdr:row>18</xdr:row>
      <xdr:rowOff>200025</xdr:rowOff>
    </xdr:from>
    <xdr:to>
      <xdr:col>21</xdr:col>
      <xdr:colOff>0</xdr:colOff>
      <xdr:row>18</xdr:row>
      <xdr:rowOff>200025</xdr:rowOff>
    </xdr:to>
    <xdr:sp macro="" textlink="">
      <xdr:nvSpPr>
        <xdr:cNvPr id="43180" name="Line 41">
          <a:extLst>
            <a:ext uri="{FF2B5EF4-FFF2-40B4-BE49-F238E27FC236}">
              <a16:creationId xmlns:a16="http://schemas.microsoft.com/office/drawing/2014/main" id="{00000000-0008-0000-0800-0000ACA80000}"/>
            </a:ext>
          </a:extLst>
        </xdr:cNvPr>
        <xdr:cNvSpPr>
          <a:spLocks noChangeShapeType="1"/>
        </xdr:cNvSpPr>
      </xdr:nvSpPr>
      <xdr:spPr bwMode="auto">
        <a:xfrm>
          <a:off x="8667750" y="5486400"/>
          <a:ext cx="857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238125</xdr:colOff>
      <xdr:row>8</xdr:row>
      <xdr:rowOff>104775</xdr:rowOff>
    </xdr:from>
    <xdr:to>
      <xdr:col>21</xdr:col>
      <xdr:colOff>9525</xdr:colOff>
      <xdr:row>8</xdr:row>
      <xdr:rowOff>104775</xdr:rowOff>
    </xdr:to>
    <xdr:sp macro="" textlink="">
      <xdr:nvSpPr>
        <xdr:cNvPr id="43181" name="Line 42">
          <a:extLst>
            <a:ext uri="{FF2B5EF4-FFF2-40B4-BE49-F238E27FC236}">
              <a16:creationId xmlns:a16="http://schemas.microsoft.com/office/drawing/2014/main" id="{00000000-0008-0000-0800-0000ADA80000}"/>
            </a:ext>
          </a:extLst>
        </xdr:cNvPr>
        <xdr:cNvSpPr>
          <a:spLocks noChangeShapeType="1"/>
        </xdr:cNvSpPr>
      </xdr:nvSpPr>
      <xdr:spPr bwMode="auto">
        <a:xfrm>
          <a:off x="8639175" y="1990725"/>
          <a:ext cx="1238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23</xdr:row>
      <xdr:rowOff>190500</xdr:rowOff>
    </xdr:from>
    <xdr:to>
      <xdr:col>20</xdr:col>
      <xdr:colOff>247650</xdr:colOff>
      <xdr:row>23</xdr:row>
      <xdr:rowOff>190500</xdr:rowOff>
    </xdr:to>
    <xdr:sp macro="" textlink="">
      <xdr:nvSpPr>
        <xdr:cNvPr id="43182" name="Line 35">
          <a:extLst>
            <a:ext uri="{FF2B5EF4-FFF2-40B4-BE49-F238E27FC236}">
              <a16:creationId xmlns:a16="http://schemas.microsoft.com/office/drawing/2014/main" id="{00000000-0008-0000-0800-0000AEA80000}"/>
            </a:ext>
          </a:extLst>
        </xdr:cNvPr>
        <xdr:cNvSpPr>
          <a:spLocks noChangeShapeType="1"/>
        </xdr:cNvSpPr>
      </xdr:nvSpPr>
      <xdr:spPr bwMode="auto">
        <a:xfrm flipV="1">
          <a:off x="8420100" y="714375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24</xdr:row>
      <xdr:rowOff>190500</xdr:rowOff>
    </xdr:from>
    <xdr:to>
      <xdr:col>20</xdr:col>
      <xdr:colOff>247650</xdr:colOff>
      <xdr:row>24</xdr:row>
      <xdr:rowOff>190500</xdr:rowOff>
    </xdr:to>
    <xdr:sp macro="" textlink="">
      <xdr:nvSpPr>
        <xdr:cNvPr id="43183" name="Line 36">
          <a:extLst>
            <a:ext uri="{FF2B5EF4-FFF2-40B4-BE49-F238E27FC236}">
              <a16:creationId xmlns:a16="http://schemas.microsoft.com/office/drawing/2014/main" id="{00000000-0008-0000-0800-0000AFA80000}"/>
            </a:ext>
          </a:extLst>
        </xdr:cNvPr>
        <xdr:cNvSpPr>
          <a:spLocks noChangeShapeType="1"/>
        </xdr:cNvSpPr>
      </xdr:nvSpPr>
      <xdr:spPr bwMode="auto">
        <a:xfrm flipV="1">
          <a:off x="8420100" y="747712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25</xdr:row>
      <xdr:rowOff>190500</xdr:rowOff>
    </xdr:from>
    <xdr:to>
      <xdr:col>20</xdr:col>
      <xdr:colOff>247650</xdr:colOff>
      <xdr:row>25</xdr:row>
      <xdr:rowOff>190500</xdr:rowOff>
    </xdr:to>
    <xdr:sp macro="" textlink="">
      <xdr:nvSpPr>
        <xdr:cNvPr id="43184" name="Line 37">
          <a:extLst>
            <a:ext uri="{FF2B5EF4-FFF2-40B4-BE49-F238E27FC236}">
              <a16:creationId xmlns:a16="http://schemas.microsoft.com/office/drawing/2014/main" id="{00000000-0008-0000-0800-0000B0A80000}"/>
            </a:ext>
          </a:extLst>
        </xdr:cNvPr>
        <xdr:cNvSpPr>
          <a:spLocks noChangeShapeType="1"/>
        </xdr:cNvSpPr>
      </xdr:nvSpPr>
      <xdr:spPr bwMode="auto">
        <a:xfrm flipV="1">
          <a:off x="8420100" y="781050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9</xdr:row>
      <xdr:rowOff>171450</xdr:rowOff>
    </xdr:from>
    <xdr:to>
      <xdr:col>20</xdr:col>
      <xdr:colOff>247650</xdr:colOff>
      <xdr:row>9</xdr:row>
      <xdr:rowOff>171450</xdr:rowOff>
    </xdr:to>
    <xdr:sp macro="" textlink="">
      <xdr:nvSpPr>
        <xdr:cNvPr id="43185" name="Line 24">
          <a:extLst>
            <a:ext uri="{FF2B5EF4-FFF2-40B4-BE49-F238E27FC236}">
              <a16:creationId xmlns:a16="http://schemas.microsoft.com/office/drawing/2014/main" id="{00000000-0008-0000-0800-0000B1A80000}"/>
            </a:ext>
          </a:extLst>
        </xdr:cNvPr>
        <xdr:cNvSpPr>
          <a:spLocks noChangeShapeType="1"/>
        </xdr:cNvSpPr>
      </xdr:nvSpPr>
      <xdr:spPr bwMode="auto">
        <a:xfrm flipV="1">
          <a:off x="8420100" y="239077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10</xdr:row>
      <xdr:rowOff>171450</xdr:rowOff>
    </xdr:from>
    <xdr:to>
      <xdr:col>20</xdr:col>
      <xdr:colOff>247650</xdr:colOff>
      <xdr:row>10</xdr:row>
      <xdr:rowOff>171450</xdr:rowOff>
    </xdr:to>
    <xdr:sp macro="" textlink="">
      <xdr:nvSpPr>
        <xdr:cNvPr id="43186" name="Line 25">
          <a:extLst>
            <a:ext uri="{FF2B5EF4-FFF2-40B4-BE49-F238E27FC236}">
              <a16:creationId xmlns:a16="http://schemas.microsoft.com/office/drawing/2014/main" id="{00000000-0008-0000-0800-0000B2A80000}"/>
            </a:ext>
          </a:extLst>
        </xdr:cNvPr>
        <xdr:cNvSpPr>
          <a:spLocks noChangeShapeType="1"/>
        </xdr:cNvSpPr>
      </xdr:nvSpPr>
      <xdr:spPr bwMode="auto">
        <a:xfrm flipV="1">
          <a:off x="8420100" y="272415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11</xdr:row>
      <xdr:rowOff>171450</xdr:rowOff>
    </xdr:from>
    <xdr:to>
      <xdr:col>20</xdr:col>
      <xdr:colOff>247650</xdr:colOff>
      <xdr:row>11</xdr:row>
      <xdr:rowOff>171450</xdr:rowOff>
    </xdr:to>
    <xdr:sp macro="" textlink="">
      <xdr:nvSpPr>
        <xdr:cNvPr id="43187" name="Line 26">
          <a:extLst>
            <a:ext uri="{FF2B5EF4-FFF2-40B4-BE49-F238E27FC236}">
              <a16:creationId xmlns:a16="http://schemas.microsoft.com/office/drawing/2014/main" id="{00000000-0008-0000-0800-0000B3A80000}"/>
            </a:ext>
          </a:extLst>
        </xdr:cNvPr>
        <xdr:cNvSpPr>
          <a:spLocks noChangeShapeType="1"/>
        </xdr:cNvSpPr>
      </xdr:nvSpPr>
      <xdr:spPr bwMode="auto">
        <a:xfrm flipV="1">
          <a:off x="8420100" y="305752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228600</xdr:colOff>
      <xdr:row>15</xdr:row>
      <xdr:rowOff>152400</xdr:rowOff>
    </xdr:from>
    <xdr:to>
      <xdr:col>21</xdr:col>
      <xdr:colOff>0</xdr:colOff>
      <xdr:row>15</xdr:row>
      <xdr:rowOff>152400</xdr:rowOff>
    </xdr:to>
    <xdr:sp macro="" textlink="">
      <xdr:nvSpPr>
        <xdr:cNvPr id="43188" name="Line 42">
          <a:extLst>
            <a:ext uri="{FF2B5EF4-FFF2-40B4-BE49-F238E27FC236}">
              <a16:creationId xmlns:a16="http://schemas.microsoft.com/office/drawing/2014/main" id="{00000000-0008-0000-0800-0000B4A80000}"/>
            </a:ext>
          </a:extLst>
        </xdr:cNvPr>
        <xdr:cNvSpPr>
          <a:spLocks noChangeShapeType="1"/>
        </xdr:cNvSpPr>
      </xdr:nvSpPr>
      <xdr:spPr bwMode="auto">
        <a:xfrm>
          <a:off x="8629650" y="4438650"/>
          <a:ext cx="1238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657225</xdr:colOff>
      <xdr:row>79</xdr:row>
      <xdr:rowOff>9525</xdr:rowOff>
    </xdr:from>
    <xdr:to>
      <xdr:col>17</xdr:col>
      <xdr:colOff>657225</xdr:colOff>
      <xdr:row>80</xdr:row>
      <xdr:rowOff>38100</xdr:rowOff>
    </xdr:to>
    <xdr:sp macro="" textlink="">
      <xdr:nvSpPr>
        <xdr:cNvPr id="17539" name="Line 1">
          <a:extLst>
            <a:ext uri="{FF2B5EF4-FFF2-40B4-BE49-F238E27FC236}">
              <a16:creationId xmlns:a16="http://schemas.microsoft.com/office/drawing/2014/main" id="{00000000-0008-0000-0C00-000083440000}"/>
            </a:ext>
          </a:extLst>
        </xdr:cNvPr>
        <xdr:cNvSpPr>
          <a:spLocks noChangeShapeType="1"/>
        </xdr:cNvSpPr>
      </xdr:nvSpPr>
      <xdr:spPr bwMode="auto">
        <a:xfrm>
          <a:off x="9439275" y="14630400"/>
          <a:ext cx="0" cy="190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16</xdr:row>
      <xdr:rowOff>152400</xdr:rowOff>
    </xdr:from>
    <xdr:to>
      <xdr:col>6</xdr:col>
      <xdr:colOff>828675</xdr:colOff>
      <xdr:row>19</xdr:row>
      <xdr:rowOff>28575</xdr:rowOff>
    </xdr:to>
    <xdr:sp macro="" textlink="">
      <xdr:nvSpPr>
        <xdr:cNvPr id="23799" name="Freeform 1">
          <a:extLst>
            <a:ext uri="{FF2B5EF4-FFF2-40B4-BE49-F238E27FC236}">
              <a16:creationId xmlns:a16="http://schemas.microsoft.com/office/drawing/2014/main" id="{00000000-0008-0000-0D00-0000F75C0000}"/>
            </a:ext>
          </a:extLst>
        </xdr:cNvPr>
        <xdr:cNvSpPr>
          <a:spLocks/>
        </xdr:cNvSpPr>
      </xdr:nvSpPr>
      <xdr:spPr bwMode="auto">
        <a:xfrm>
          <a:off x="3162300" y="3895725"/>
          <a:ext cx="2495550" cy="381000"/>
        </a:xfrm>
        <a:custGeom>
          <a:avLst/>
          <a:gdLst>
            <a:gd name="T0" fmla="*/ 0 w 65"/>
            <a:gd name="T1" fmla="*/ 0 h 120"/>
            <a:gd name="T2" fmla="*/ 0 w 65"/>
            <a:gd name="T3" fmla="*/ 2147483647 h 120"/>
            <a:gd name="T4" fmla="*/ 2147483647 w 65"/>
            <a:gd name="T5" fmla="*/ 2147483647 h 120"/>
            <a:gd name="T6" fmla="*/ 0 60000 65536"/>
            <a:gd name="T7" fmla="*/ 0 60000 65536"/>
            <a:gd name="T8" fmla="*/ 0 60000 65536"/>
            <a:gd name="T9" fmla="*/ 0 w 65"/>
            <a:gd name="T10" fmla="*/ 0 h 120"/>
            <a:gd name="T11" fmla="*/ 65 w 65"/>
            <a:gd name="T12" fmla="*/ 120 h 120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T9" t="T10" r="T11" b="T12"/>
          <a:pathLst>
            <a:path w="65" h="120">
              <a:moveTo>
                <a:pt x="0" y="0"/>
              </a:moveTo>
              <a:lnTo>
                <a:pt x="0" y="120"/>
              </a:lnTo>
              <a:lnTo>
                <a:pt x="65" y="120"/>
              </a:lnTo>
            </a:path>
          </a:pathLst>
        </a:custGeom>
        <a:noFill/>
        <a:ln w="38100">
          <a:solidFill>
            <a:srgbClr val="008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12</xdr:row>
      <xdr:rowOff>0</xdr:rowOff>
    </xdr:from>
    <xdr:to>
      <xdr:col>7</xdr:col>
      <xdr:colOff>133350</xdr:colOff>
      <xdr:row>27</xdr:row>
      <xdr:rowOff>85725</xdr:rowOff>
    </xdr:to>
    <xdr:sp macro="" textlink="">
      <xdr:nvSpPr>
        <xdr:cNvPr id="23800" name="Freeform 2">
          <a:extLst>
            <a:ext uri="{FF2B5EF4-FFF2-40B4-BE49-F238E27FC236}">
              <a16:creationId xmlns:a16="http://schemas.microsoft.com/office/drawing/2014/main" id="{00000000-0008-0000-0D00-0000F85C0000}"/>
            </a:ext>
          </a:extLst>
        </xdr:cNvPr>
        <xdr:cNvSpPr>
          <a:spLocks/>
        </xdr:cNvSpPr>
      </xdr:nvSpPr>
      <xdr:spPr bwMode="auto">
        <a:xfrm flipH="1">
          <a:off x="5667375" y="2847975"/>
          <a:ext cx="133350" cy="2895600"/>
        </a:xfrm>
        <a:custGeom>
          <a:avLst/>
          <a:gdLst>
            <a:gd name="T0" fmla="*/ 0 w 11"/>
            <a:gd name="T1" fmla="*/ 0 h 293"/>
            <a:gd name="T2" fmla="*/ 2147483647 w 11"/>
            <a:gd name="T3" fmla="*/ 0 h 293"/>
            <a:gd name="T4" fmla="*/ 2147483647 w 11"/>
            <a:gd name="T5" fmla="*/ 2147483647 h 293"/>
            <a:gd name="T6" fmla="*/ 0 60000 65536"/>
            <a:gd name="T7" fmla="*/ 0 60000 65536"/>
            <a:gd name="T8" fmla="*/ 0 60000 65536"/>
            <a:gd name="T9" fmla="*/ 0 w 11"/>
            <a:gd name="T10" fmla="*/ 0 h 293"/>
            <a:gd name="T11" fmla="*/ 11 w 11"/>
            <a:gd name="T12" fmla="*/ 293 h 293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T9" t="T10" r="T11" b="T12"/>
          <a:pathLst>
            <a:path w="11" h="293">
              <a:moveTo>
                <a:pt x="0" y="0"/>
              </a:moveTo>
              <a:lnTo>
                <a:pt x="11" y="0"/>
              </a:lnTo>
              <a:lnTo>
                <a:pt x="10" y="293"/>
              </a:lnTo>
            </a:path>
          </a:pathLst>
        </a:custGeom>
        <a:noFill/>
        <a:ln w="38100">
          <a:solidFill>
            <a:srgbClr val="008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9525</xdr:colOff>
      <xdr:row>21</xdr:row>
      <xdr:rowOff>95250</xdr:rowOff>
    </xdr:from>
    <xdr:to>
      <xdr:col>7</xdr:col>
      <xdr:colOff>9525</xdr:colOff>
      <xdr:row>26</xdr:row>
      <xdr:rowOff>171450</xdr:rowOff>
    </xdr:to>
    <xdr:sp macro="" textlink="">
      <xdr:nvSpPr>
        <xdr:cNvPr id="23801" name="Line 3">
          <a:extLst>
            <a:ext uri="{FF2B5EF4-FFF2-40B4-BE49-F238E27FC236}">
              <a16:creationId xmlns:a16="http://schemas.microsoft.com/office/drawing/2014/main" id="{00000000-0008-0000-0D00-0000F95C0000}"/>
            </a:ext>
          </a:extLst>
        </xdr:cNvPr>
        <xdr:cNvSpPr>
          <a:spLocks noChangeShapeType="1"/>
        </xdr:cNvSpPr>
      </xdr:nvSpPr>
      <xdr:spPr bwMode="auto">
        <a:xfrm rot="16200000" flipH="1">
          <a:off x="5195887" y="5157788"/>
          <a:ext cx="962025" cy="0"/>
        </a:xfrm>
        <a:prstGeom prst="line">
          <a:avLst/>
        </a:prstGeom>
        <a:noFill/>
        <a:ln w="38100">
          <a:solidFill>
            <a:srgbClr val="008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12</xdr:row>
      <xdr:rowOff>28575</xdr:rowOff>
    </xdr:from>
    <xdr:to>
      <xdr:col>3</xdr:col>
      <xdr:colOff>9525</xdr:colOff>
      <xdr:row>14</xdr:row>
      <xdr:rowOff>104775</xdr:rowOff>
    </xdr:to>
    <xdr:sp macro="" textlink="">
      <xdr:nvSpPr>
        <xdr:cNvPr id="27853" name="Line 2">
          <a:extLst>
            <a:ext uri="{FF2B5EF4-FFF2-40B4-BE49-F238E27FC236}">
              <a16:creationId xmlns:a16="http://schemas.microsoft.com/office/drawing/2014/main" id="{00000000-0008-0000-1500-0000CD6C0000}"/>
            </a:ext>
          </a:extLst>
        </xdr:cNvPr>
        <xdr:cNvSpPr>
          <a:spLocks noChangeShapeType="1"/>
        </xdr:cNvSpPr>
      </xdr:nvSpPr>
      <xdr:spPr bwMode="auto">
        <a:xfrm>
          <a:off x="2524125" y="2371725"/>
          <a:ext cx="0" cy="43815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19050</xdr:colOff>
      <xdr:row>14</xdr:row>
      <xdr:rowOff>104775</xdr:rowOff>
    </xdr:from>
    <xdr:to>
      <xdr:col>6</xdr:col>
      <xdr:colOff>409575</xdr:colOff>
      <xdr:row>14</xdr:row>
      <xdr:rowOff>104775</xdr:rowOff>
    </xdr:to>
    <xdr:sp macro="" textlink="">
      <xdr:nvSpPr>
        <xdr:cNvPr id="27854" name="Line 3">
          <a:extLst>
            <a:ext uri="{FF2B5EF4-FFF2-40B4-BE49-F238E27FC236}">
              <a16:creationId xmlns:a16="http://schemas.microsoft.com/office/drawing/2014/main" id="{00000000-0008-0000-1500-0000CE6C0000}"/>
            </a:ext>
          </a:extLst>
        </xdr:cNvPr>
        <xdr:cNvSpPr>
          <a:spLocks noChangeShapeType="1"/>
        </xdr:cNvSpPr>
      </xdr:nvSpPr>
      <xdr:spPr bwMode="auto">
        <a:xfrm flipV="1">
          <a:off x="2533650" y="2809875"/>
          <a:ext cx="290512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419100</xdr:colOff>
      <xdr:row>14</xdr:row>
      <xdr:rowOff>95250</xdr:rowOff>
    </xdr:from>
    <xdr:to>
      <xdr:col>6</xdr:col>
      <xdr:colOff>428625</xdr:colOff>
      <xdr:row>18</xdr:row>
      <xdr:rowOff>133350</xdr:rowOff>
    </xdr:to>
    <xdr:sp macro="" textlink="">
      <xdr:nvSpPr>
        <xdr:cNvPr id="27855" name="Line 4">
          <a:extLst>
            <a:ext uri="{FF2B5EF4-FFF2-40B4-BE49-F238E27FC236}">
              <a16:creationId xmlns:a16="http://schemas.microsoft.com/office/drawing/2014/main" id="{00000000-0008-0000-1500-0000CF6C0000}"/>
            </a:ext>
          </a:extLst>
        </xdr:cNvPr>
        <xdr:cNvSpPr>
          <a:spLocks noChangeShapeType="1"/>
        </xdr:cNvSpPr>
      </xdr:nvSpPr>
      <xdr:spPr bwMode="auto">
        <a:xfrm>
          <a:off x="5448300" y="2800350"/>
          <a:ext cx="9525" cy="771525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tabColor indexed="23"/>
    <pageSetUpPr fitToPage="1"/>
  </sheetPr>
  <dimension ref="A1:D22"/>
  <sheetViews>
    <sheetView tabSelected="1" workbookViewId="0">
      <selection activeCell="C4" sqref="C4"/>
    </sheetView>
  </sheetViews>
  <sheetFormatPr baseColWidth="10" defaultRowHeight="12.75" x14ac:dyDescent="0.2"/>
  <cols>
    <col min="1" max="1" width="5.625" style="13" customWidth="1"/>
    <col min="2" max="2" width="3.5" style="13" customWidth="1"/>
    <col min="3" max="3" width="75.25" style="13" customWidth="1"/>
    <col min="4" max="4" width="3.25" style="13" customWidth="1"/>
    <col min="5" max="5" width="10.25" style="13" customWidth="1"/>
    <col min="6" max="6" width="25.375" style="13" customWidth="1"/>
    <col min="7" max="7" width="11" style="13"/>
    <col min="8" max="8" width="16.375" style="13" customWidth="1"/>
    <col min="9" max="16384" width="11" style="13"/>
  </cols>
  <sheetData>
    <row r="1" spans="1:4" ht="18" x14ac:dyDescent="0.25">
      <c r="A1" s="165" t="str">
        <f>CONCATENATE("DGTHG-Leistungsstatistik ",Gesamt!$E$1," Version 1.0")</f>
        <v>DGTHG-Leistungsstatistik 2025 Version 1.0</v>
      </c>
    </row>
    <row r="2" spans="1:4" x14ac:dyDescent="0.2">
      <c r="A2" s="956">
        <v>46002</v>
      </c>
      <c r="B2" s="957"/>
    </row>
    <row r="3" spans="1:4" x14ac:dyDescent="0.2">
      <c r="A3" s="13" t="s">
        <v>898</v>
      </c>
    </row>
    <row r="5" spans="1:4" x14ac:dyDescent="0.2">
      <c r="A5" s="22" t="s">
        <v>563</v>
      </c>
    </row>
    <row r="6" spans="1:4" ht="21.6" customHeight="1" x14ac:dyDescent="0.2">
      <c r="B6" s="22" t="s">
        <v>593</v>
      </c>
    </row>
    <row r="7" spans="1:4" ht="12.75" customHeight="1" x14ac:dyDescent="0.2">
      <c r="B7" s="22"/>
      <c r="C7" s="72" t="s">
        <v>598</v>
      </c>
      <c r="D7" s="72"/>
    </row>
    <row r="8" spans="1:4" ht="21.6" customHeight="1" x14ac:dyDescent="0.2">
      <c r="B8" s="22" t="s">
        <v>414</v>
      </c>
    </row>
    <row r="9" spans="1:4" x14ac:dyDescent="0.2">
      <c r="B9" s="22"/>
      <c r="C9" s="13" t="s">
        <v>395</v>
      </c>
    </row>
    <row r="10" spans="1:4" ht="30.75" customHeight="1" x14ac:dyDescent="0.2">
      <c r="C10" s="72" t="s">
        <v>551</v>
      </c>
      <c r="D10" s="72"/>
    </row>
    <row r="11" spans="1:4" ht="21.6" customHeight="1" x14ac:dyDescent="0.2">
      <c r="B11" s="22" t="s">
        <v>599</v>
      </c>
      <c r="C11" s="72"/>
      <c r="D11" s="72"/>
    </row>
    <row r="12" spans="1:4" x14ac:dyDescent="0.2">
      <c r="B12" s="22"/>
      <c r="C12" s="13" t="s">
        <v>600</v>
      </c>
    </row>
    <row r="13" spans="1:4" ht="21.6" customHeight="1" x14ac:dyDescent="0.2">
      <c r="B13" s="22"/>
    </row>
    <row r="14" spans="1:4" x14ac:dyDescent="0.2">
      <c r="B14" s="22"/>
    </row>
    <row r="15" spans="1:4" ht="21.6" customHeight="1" x14ac:dyDescent="0.2">
      <c r="B15" s="22"/>
    </row>
    <row r="16" spans="1:4" ht="12.75" customHeight="1" x14ac:dyDescent="0.2">
      <c r="C16" s="72"/>
      <c r="D16" s="72"/>
    </row>
    <row r="17" spans="1:4" ht="14.25" customHeight="1" x14ac:dyDescent="0.2">
      <c r="C17" s="90"/>
      <c r="D17"/>
    </row>
    <row r="18" spans="1:4" ht="12.75" customHeight="1" x14ac:dyDescent="0.2">
      <c r="C18" s="72"/>
      <c r="D18" s="72"/>
    </row>
    <row r="21" spans="1:4" x14ac:dyDescent="0.2">
      <c r="A21" s="11"/>
      <c r="B21" s="955"/>
      <c r="C21" s="955"/>
    </row>
    <row r="22" spans="1:4" x14ac:dyDescent="0.2">
      <c r="B22" s="955"/>
      <c r="C22" s="955"/>
    </row>
  </sheetData>
  <mergeCells count="2">
    <mergeCell ref="B21:C22"/>
    <mergeCell ref="A2:B2"/>
  </mergeCells>
  <phoneticPr fontId="2" type="noConversion"/>
  <pageMargins left="0.78740157480314965" right="0.39370078740157483" top="0.98425196850393704" bottom="0.59055118110236227" header="0.51181102362204722" footer="0.51181102362204722"/>
  <pageSetup paperSize="9" scale="67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>
    <tabColor indexed="44"/>
    <pageSetUpPr fitToPage="1"/>
  </sheetPr>
  <dimension ref="A1:H2148"/>
  <sheetViews>
    <sheetView workbookViewId="0">
      <selection activeCell="A8" sqref="A8:B8"/>
    </sheetView>
  </sheetViews>
  <sheetFormatPr baseColWidth="10" defaultRowHeight="12.75" x14ac:dyDescent="0.2"/>
  <cols>
    <col min="1" max="1" width="12.375" style="244" customWidth="1"/>
    <col min="2" max="2" width="25.5" style="188" customWidth="1"/>
    <col min="3" max="3" width="4.75" style="185" customWidth="1"/>
    <col min="4" max="4" width="9.875" style="185" customWidth="1"/>
    <col min="5" max="5" width="7" style="185" customWidth="1"/>
    <col min="6" max="6" width="5.875" style="186" customWidth="1"/>
    <col min="7" max="7" width="9.875" style="185" customWidth="1"/>
    <col min="8" max="8" width="5.5" style="185" customWidth="1"/>
    <col min="9" max="16384" width="11" style="98"/>
  </cols>
  <sheetData>
    <row r="1" spans="1:8" ht="15" x14ac:dyDescent="0.25">
      <c r="A1" s="8" t="s">
        <v>539</v>
      </c>
      <c r="B1" s="184"/>
    </row>
    <row r="2" spans="1:8" x14ac:dyDescent="0.2">
      <c r="A2" s="187" t="s">
        <v>501</v>
      </c>
    </row>
    <row r="3" spans="1:8" ht="14.25" x14ac:dyDescent="0.2">
      <c r="A3" s="189"/>
      <c r="B3" s="190"/>
      <c r="C3" s="1058" t="s">
        <v>203</v>
      </c>
      <c r="D3" s="1059"/>
      <c r="E3" s="1060"/>
      <c r="F3" s="1058" t="s">
        <v>293</v>
      </c>
      <c r="G3" s="1059"/>
      <c r="H3" s="1060"/>
    </row>
    <row r="4" spans="1:8" ht="14.25" x14ac:dyDescent="0.2">
      <c r="A4" s="191" t="s">
        <v>214</v>
      </c>
      <c r="B4" s="192"/>
      <c r="C4" s="1063" t="s">
        <v>215</v>
      </c>
      <c r="D4" s="1064"/>
      <c r="E4" s="193" t="s">
        <v>201</v>
      </c>
      <c r="F4" s="1063" t="s">
        <v>215</v>
      </c>
      <c r="G4" s="1064"/>
      <c r="H4" s="193" t="s">
        <v>201</v>
      </c>
    </row>
    <row r="5" spans="1:8" ht="14.25" x14ac:dyDescent="0.2">
      <c r="A5" s="1071" t="s">
        <v>540</v>
      </c>
      <c r="B5" s="1072"/>
      <c r="C5" s="194" t="s">
        <v>541</v>
      </c>
      <c r="D5" s="736"/>
      <c r="E5" s="708"/>
      <c r="F5" s="197"/>
      <c r="G5" s="198"/>
      <c r="H5" s="199"/>
    </row>
    <row r="6" spans="1:8" ht="14.25" x14ac:dyDescent="0.2">
      <c r="A6" s="1056" t="s">
        <v>542</v>
      </c>
      <c r="B6" s="1065"/>
      <c r="C6" s="316"/>
      <c r="D6" s="317"/>
      <c r="E6" s="318"/>
      <c r="F6" s="197"/>
      <c r="G6" s="198"/>
      <c r="H6" s="199"/>
    </row>
    <row r="7" spans="1:8" ht="13.5" customHeight="1" x14ac:dyDescent="0.2">
      <c r="A7" s="1069" t="s">
        <v>509</v>
      </c>
      <c r="B7" s="1070"/>
      <c r="C7" s="200" t="s">
        <v>54</v>
      </c>
      <c r="D7" s="737"/>
      <c r="E7" s="703"/>
      <c r="F7" s="197"/>
      <c r="G7" s="198"/>
      <c r="H7" s="199"/>
    </row>
    <row r="8" spans="1:8" ht="13.5" customHeight="1" x14ac:dyDescent="0.2">
      <c r="A8" s="1069" t="s">
        <v>510</v>
      </c>
      <c r="B8" s="1070"/>
      <c r="C8" s="200" t="s">
        <v>55</v>
      </c>
      <c r="D8" s="737"/>
      <c r="E8" s="703"/>
      <c r="F8" s="197"/>
      <c r="G8" s="198"/>
      <c r="H8" s="199"/>
    </row>
    <row r="9" spans="1:8" ht="13.5" customHeight="1" x14ac:dyDescent="0.2">
      <c r="A9" s="1067" t="s">
        <v>56</v>
      </c>
      <c r="B9" s="1068"/>
      <c r="C9" s="200" t="s">
        <v>59</v>
      </c>
      <c r="D9" s="737"/>
      <c r="E9" s="703"/>
      <c r="F9" s="197"/>
      <c r="G9" s="198"/>
      <c r="H9" s="199"/>
    </row>
    <row r="10" spans="1:8" ht="13.5" customHeight="1" x14ac:dyDescent="0.2">
      <c r="A10" s="1067" t="s">
        <v>57</v>
      </c>
      <c r="B10" s="1068"/>
      <c r="C10" s="200" t="s">
        <v>60</v>
      </c>
      <c r="D10" s="737"/>
      <c r="E10" s="703"/>
      <c r="F10" s="197"/>
      <c r="G10" s="198"/>
      <c r="H10" s="199"/>
    </row>
    <row r="11" spans="1:8" ht="25.5" customHeight="1" x14ac:dyDescent="0.2">
      <c r="A11" s="1067" t="s">
        <v>58</v>
      </c>
      <c r="B11" s="1068"/>
      <c r="C11" s="200" t="s">
        <v>511</v>
      </c>
      <c r="D11" s="737"/>
      <c r="E11" s="703"/>
      <c r="F11" s="197"/>
      <c r="G11" s="198"/>
      <c r="H11" s="199"/>
    </row>
    <row r="12" spans="1:8" ht="29.25" customHeight="1" x14ac:dyDescent="0.2">
      <c r="A12" s="1056" t="s">
        <v>543</v>
      </c>
      <c r="B12" s="1065"/>
      <c r="C12" s="200" t="s">
        <v>544</v>
      </c>
      <c r="D12" s="737"/>
      <c r="E12" s="703"/>
      <c r="F12" s="197"/>
      <c r="G12" s="198"/>
      <c r="H12" s="199"/>
    </row>
    <row r="13" spans="1:8" x14ac:dyDescent="0.2">
      <c r="A13" s="656" t="s">
        <v>545</v>
      </c>
      <c r="B13" s="657"/>
      <c r="C13" s="200" t="s">
        <v>546</v>
      </c>
      <c r="D13" s="737"/>
      <c r="E13" s="703"/>
      <c r="F13" s="202"/>
      <c r="G13" s="203"/>
      <c r="H13" s="199"/>
    </row>
    <row r="14" spans="1:8" x14ac:dyDescent="0.2">
      <c r="A14" s="204" t="s">
        <v>547</v>
      </c>
      <c r="B14" s="205"/>
      <c r="C14" s="200" t="s">
        <v>513</v>
      </c>
      <c r="D14" s="737"/>
      <c r="E14" s="703"/>
      <c r="F14" s="206" t="s">
        <v>514</v>
      </c>
      <c r="G14" s="737"/>
      <c r="H14" s="703"/>
    </row>
    <row r="15" spans="1:8" x14ac:dyDescent="0.2">
      <c r="A15" s="204" t="s">
        <v>515</v>
      </c>
      <c r="B15" s="205"/>
      <c r="C15" s="200" t="s">
        <v>516</v>
      </c>
      <c r="D15" s="737"/>
      <c r="E15" s="703"/>
      <c r="F15" s="206" t="s">
        <v>517</v>
      </c>
      <c r="G15" s="737"/>
      <c r="H15" s="703"/>
    </row>
    <row r="16" spans="1:8" ht="15" customHeight="1" thickBot="1" x14ac:dyDescent="0.25">
      <c r="A16" s="208" t="s">
        <v>576</v>
      </c>
      <c r="B16" s="209"/>
      <c r="C16" s="457" t="s">
        <v>577</v>
      </c>
      <c r="D16" s="738"/>
      <c r="E16" s="704"/>
      <c r="F16" s="210" t="s">
        <v>578</v>
      </c>
      <c r="G16" s="739"/>
      <c r="H16" s="704"/>
    </row>
    <row r="17" spans="1:8" ht="15" customHeight="1" thickTop="1" thickBot="1" x14ac:dyDescent="0.25">
      <c r="A17" s="1061" t="s">
        <v>579</v>
      </c>
      <c r="B17" s="1066"/>
      <c r="C17" s="459"/>
      <c r="D17" s="690">
        <f>SUM(D5,D7:D16)</f>
        <v>0</v>
      </c>
      <c r="E17" s="711">
        <f>SUM(E5,E7:E16)</f>
        <v>0</v>
      </c>
      <c r="F17" s="459"/>
      <c r="G17" s="690">
        <f>SUM(G14:G16)</f>
        <v>0</v>
      </c>
      <c r="H17" s="740">
        <f>SUM(H14:H16)</f>
        <v>0</v>
      </c>
    </row>
    <row r="18" spans="1:8" ht="25.9" customHeight="1" thickTop="1" x14ac:dyDescent="0.2">
      <c r="A18" s="211" t="s">
        <v>580</v>
      </c>
      <c r="C18" s="458"/>
      <c r="D18" s="33"/>
      <c r="E18" s="33"/>
      <c r="F18" s="212"/>
      <c r="G18" s="33"/>
      <c r="H18" s="213"/>
    </row>
    <row r="19" spans="1:8" ht="15" customHeight="1" x14ac:dyDescent="0.2">
      <c r="A19" s="214" t="s">
        <v>581</v>
      </c>
      <c r="B19" s="215"/>
      <c r="C19" s="212" t="s">
        <v>582</v>
      </c>
      <c r="D19" s="741"/>
      <c r="E19" s="706"/>
      <c r="F19" s="216" t="s">
        <v>583</v>
      </c>
      <c r="G19" s="741"/>
      <c r="H19" s="706"/>
    </row>
    <row r="20" spans="1:8" ht="15" customHeight="1" x14ac:dyDescent="0.2">
      <c r="A20" s="217" t="s">
        <v>850</v>
      </c>
      <c r="B20" s="218"/>
      <c r="C20" s="194" t="s">
        <v>584</v>
      </c>
      <c r="D20" s="736"/>
      <c r="E20" s="708"/>
      <c r="F20" s="219"/>
      <c r="G20" s="220"/>
      <c r="H20" s="221"/>
    </row>
    <row r="21" spans="1:8" ht="15" customHeight="1" x14ac:dyDescent="0.2">
      <c r="A21" s="204" t="s">
        <v>594</v>
      </c>
      <c r="B21" s="205"/>
      <c r="C21" s="200" t="s">
        <v>585</v>
      </c>
      <c r="D21" s="737"/>
      <c r="E21" s="703"/>
      <c r="F21" s="202"/>
      <c r="G21" s="203"/>
      <c r="H21" s="222"/>
    </row>
    <row r="22" spans="1:8" ht="15" customHeight="1" x14ac:dyDescent="0.2">
      <c r="A22" s="223" t="s">
        <v>436</v>
      </c>
      <c r="B22" s="224"/>
      <c r="C22" s="225" t="s">
        <v>221</v>
      </c>
      <c r="D22" s="739"/>
      <c r="E22" s="704"/>
      <c r="F22" s="226" t="s">
        <v>222</v>
      </c>
      <c r="G22" s="739"/>
      <c r="H22" s="704"/>
    </row>
    <row r="23" spans="1:8" ht="15" customHeight="1" x14ac:dyDescent="0.2">
      <c r="A23" s="217" t="s">
        <v>575</v>
      </c>
      <c r="B23" s="218"/>
      <c r="C23" s="194" t="s">
        <v>572</v>
      </c>
      <c r="D23" s="736"/>
      <c r="E23" s="708"/>
      <c r="F23" s="219"/>
      <c r="G23" s="220"/>
      <c r="H23" s="221"/>
    </row>
    <row r="24" spans="1:8" ht="29.25" customHeight="1" x14ac:dyDescent="0.2">
      <c r="A24" s="1056" t="s">
        <v>35</v>
      </c>
      <c r="B24" s="1057"/>
      <c r="C24" s="194" t="s">
        <v>842</v>
      </c>
      <c r="D24" s="736"/>
      <c r="E24" s="708"/>
      <c r="F24" s="194" t="s">
        <v>843</v>
      </c>
      <c r="G24" s="736"/>
      <c r="H24" s="708"/>
    </row>
    <row r="25" spans="1:8" ht="15" customHeight="1" x14ac:dyDescent="0.2">
      <c r="A25" s="204" t="s">
        <v>573</v>
      </c>
      <c r="B25" s="205"/>
      <c r="C25" s="200" t="s">
        <v>574</v>
      </c>
      <c r="D25" s="737"/>
      <c r="E25" s="703"/>
      <c r="F25" s="305"/>
      <c r="G25" s="198"/>
      <c r="H25" s="199"/>
    </row>
    <row r="26" spans="1:8" ht="15" customHeight="1" x14ac:dyDescent="0.2">
      <c r="A26" s="306" t="s">
        <v>193</v>
      </c>
      <c r="C26" s="652" t="s">
        <v>192</v>
      </c>
      <c r="D26" s="738"/>
      <c r="E26" s="742"/>
      <c r="F26" s="652" t="s">
        <v>194</v>
      </c>
      <c r="G26" s="738"/>
      <c r="H26" s="742"/>
    </row>
    <row r="27" spans="1:8" ht="15" customHeight="1" x14ac:dyDescent="0.2">
      <c r="A27" s="227" t="s">
        <v>862</v>
      </c>
      <c r="B27" s="224"/>
      <c r="C27" s="228" t="s">
        <v>863</v>
      </c>
      <c r="D27" s="739"/>
      <c r="E27" s="704"/>
      <c r="F27" s="658" t="s">
        <v>864</v>
      </c>
      <c r="G27" s="739"/>
      <c r="H27" s="704"/>
    </row>
    <row r="28" spans="1:8" s="4" customFormat="1" ht="14.45" customHeight="1" x14ac:dyDescent="0.2">
      <c r="A28" s="281" t="s">
        <v>381</v>
      </c>
      <c r="B28" s="1"/>
      <c r="C28" s="2"/>
      <c r="D28" s="2"/>
      <c r="E28" s="2"/>
      <c r="F28" s="3"/>
    </row>
    <row r="29" spans="1:8" s="4" customFormat="1" ht="24" x14ac:dyDescent="0.2">
      <c r="A29" s="273" t="s">
        <v>248</v>
      </c>
      <c r="B29" s="276" t="s">
        <v>247</v>
      </c>
      <c r="C29" s="265" t="s">
        <v>709</v>
      </c>
      <c r="D29" s="685"/>
      <c r="E29" s="702"/>
      <c r="F29" s="265" t="s">
        <v>725</v>
      </c>
      <c r="G29" s="685"/>
      <c r="H29" s="702"/>
    </row>
    <row r="30" spans="1:8" s="4" customFormat="1" ht="24" x14ac:dyDescent="0.2">
      <c r="A30" s="40"/>
      <c r="B30" s="277" t="s">
        <v>249</v>
      </c>
      <c r="C30" s="275" t="s">
        <v>710</v>
      </c>
      <c r="D30" s="692"/>
      <c r="E30" s="708"/>
      <c r="F30" s="274" t="s">
        <v>726</v>
      </c>
      <c r="G30" s="692"/>
      <c r="H30" s="708"/>
    </row>
    <row r="31" spans="1:8" s="4" customFormat="1" ht="14.25" x14ac:dyDescent="0.2">
      <c r="A31" s="271"/>
      <c r="B31" s="277" t="s">
        <v>250</v>
      </c>
      <c r="C31" s="270" t="s">
        <v>711</v>
      </c>
      <c r="D31" s="686"/>
      <c r="E31" s="703"/>
      <c r="F31" s="274" t="s">
        <v>727</v>
      </c>
      <c r="G31" s="686"/>
      <c r="H31" s="703"/>
    </row>
    <row r="32" spans="1:8" s="4" customFormat="1" ht="14.25" x14ac:dyDescent="0.2">
      <c r="A32" s="271"/>
      <c r="B32" s="277" t="s">
        <v>251</v>
      </c>
      <c r="C32" s="270" t="s">
        <v>712</v>
      </c>
      <c r="D32" s="686"/>
      <c r="E32" s="703"/>
      <c r="F32" s="274" t="s">
        <v>728</v>
      </c>
      <c r="G32" s="686"/>
      <c r="H32" s="703"/>
    </row>
    <row r="33" spans="1:8" s="4" customFormat="1" ht="14.25" x14ac:dyDescent="0.2">
      <c r="A33" s="271"/>
      <c r="B33" s="277" t="s">
        <v>702</v>
      </c>
      <c r="C33" s="270" t="s">
        <v>713</v>
      </c>
      <c r="D33" s="686"/>
      <c r="E33" s="703"/>
      <c r="F33" s="274" t="s">
        <v>729</v>
      </c>
      <c r="G33" s="686"/>
      <c r="H33" s="703"/>
    </row>
    <row r="34" spans="1:8" s="4" customFormat="1" ht="14.25" x14ac:dyDescent="0.2">
      <c r="A34" s="271"/>
      <c r="B34" s="277" t="s">
        <v>380</v>
      </c>
      <c r="C34" s="270" t="s">
        <v>714</v>
      </c>
      <c r="D34" s="686"/>
      <c r="E34" s="703"/>
      <c r="F34" s="274" t="s">
        <v>730</v>
      </c>
      <c r="G34" s="686"/>
      <c r="H34" s="703"/>
    </row>
    <row r="35" spans="1:8" s="4" customFormat="1" ht="14.25" x14ac:dyDescent="0.2">
      <c r="A35" s="271"/>
      <c r="B35" s="277" t="s">
        <v>703</v>
      </c>
      <c r="C35" s="270" t="s">
        <v>491</v>
      </c>
      <c r="D35" s="686"/>
      <c r="E35" s="703"/>
      <c r="F35" s="274" t="s">
        <v>731</v>
      </c>
      <c r="G35" s="686"/>
      <c r="H35" s="703"/>
    </row>
    <row r="36" spans="1:8" s="4" customFormat="1" ht="14.25" x14ac:dyDescent="0.2">
      <c r="A36" s="272"/>
      <c r="B36" s="278" t="s">
        <v>704</v>
      </c>
      <c r="C36" s="266" t="s">
        <v>492</v>
      </c>
      <c r="D36" s="687"/>
      <c r="E36" s="704"/>
      <c r="F36" s="266" t="s">
        <v>732</v>
      </c>
      <c r="G36" s="686"/>
      <c r="H36" s="703"/>
    </row>
    <row r="37" spans="1:8" s="4" customFormat="1" ht="24" x14ac:dyDescent="0.2">
      <c r="A37" s="273" t="s">
        <v>246</v>
      </c>
      <c r="B37" s="276" t="s">
        <v>247</v>
      </c>
      <c r="C37" s="265" t="s">
        <v>715</v>
      </c>
      <c r="D37" s="685"/>
      <c r="E37" s="702"/>
      <c r="F37" s="38" t="s">
        <v>733</v>
      </c>
      <c r="G37" s="685"/>
      <c r="H37" s="702"/>
    </row>
    <row r="38" spans="1:8" s="4" customFormat="1" ht="24" x14ac:dyDescent="0.2">
      <c r="A38" s="40"/>
      <c r="B38" s="277" t="s">
        <v>249</v>
      </c>
      <c r="C38" s="275" t="s">
        <v>488</v>
      </c>
      <c r="D38" s="692"/>
      <c r="E38" s="708"/>
      <c r="F38" s="274" t="s">
        <v>734</v>
      </c>
      <c r="G38" s="692"/>
      <c r="H38" s="708"/>
    </row>
    <row r="39" spans="1:8" s="4" customFormat="1" ht="14.25" x14ac:dyDescent="0.2">
      <c r="A39" s="271"/>
      <c r="B39" s="277" t="s">
        <v>250</v>
      </c>
      <c r="C39" s="48" t="s">
        <v>489</v>
      </c>
      <c r="D39" s="686"/>
      <c r="E39" s="694"/>
      <c r="F39" s="44" t="s">
        <v>735</v>
      </c>
      <c r="G39" s="686"/>
      <c r="H39" s="703"/>
    </row>
    <row r="40" spans="1:8" s="4" customFormat="1" ht="14.25" x14ac:dyDescent="0.2">
      <c r="A40" s="271"/>
      <c r="B40" s="277" t="s">
        <v>251</v>
      </c>
      <c r="C40" s="48" t="s">
        <v>490</v>
      </c>
      <c r="D40" s="686"/>
      <c r="E40" s="694"/>
      <c r="F40" s="44" t="s">
        <v>736</v>
      </c>
      <c r="G40" s="686"/>
      <c r="H40" s="703"/>
    </row>
    <row r="41" spans="1:8" s="4" customFormat="1" ht="14.25" x14ac:dyDescent="0.2">
      <c r="A41" s="271"/>
      <c r="B41" s="277" t="s">
        <v>702</v>
      </c>
      <c r="C41" s="48" t="s">
        <v>498</v>
      </c>
      <c r="D41" s="686"/>
      <c r="E41" s="694"/>
      <c r="F41" s="44" t="s">
        <v>737</v>
      </c>
      <c r="G41" s="686"/>
      <c r="H41" s="703"/>
    </row>
    <row r="42" spans="1:8" s="4" customFormat="1" ht="14.25" x14ac:dyDescent="0.2">
      <c r="A42" s="271"/>
      <c r="B42" s="277" t="s">
        <v>380</v>
      </c>
      <c r="C42" s="48" t="s">
        <v>497</v>
      </c>
      <c r="D42" s="686"/>
      <c r="E42" s="694"/>
      <c r="F42" s="44" t="s">
        <v>738</v>
      </c>
      <c r="G42" s="686"/>
      <c r="H42" s="703"/>
    </row>
    <row r="43" spans="1:8" s="4" customFormat="1" ht="14.25" x14ac:dyDescent="0.2">
      <c r="A43" s="271"/>
      <c r="B43" s="277" t="s">
        <v>703</v>
      </c>
      <c r="C43" s="48" t="s">
        <v>499</v>
      </c>
      <c r="D43" s="686"/>
      <c r="E43" s="694"/>
      <c r="F43" s="44" t="s">
        <v>739</v>
      </c>
      <c r="G43" s="686"/>
      <c r="H43" s="703"/>
    </row>
    <row r="44" spans="1:8" s="4" customFormat="1" ht="14.25" x14ac:dyDescent="0.2">
      <c r="A44" s="272"/>
      <c r="B44" s="278" t="s">
        <v>704</v>
      </c>
      <c r="C44" s="48" t="s">
        <v>500</v>
      </c>
      <c r="D44" s="686"/>
      <c r="E44" s="694"/>
      <c r="F44" s="44" t="s">
        <v>740</v>
      </c>
      <c r="G44" s="686"/>
      <c r="H44" s="703"/>
    </row>
    <row r="45" spans="1:8" s="4" customFormat="1" ht="15" thickBot="1" x14ac:dyDescent="0.25">
      <c r="A45" s="273" t="s">
        <v>284</v>
      </c>
      <c r="B45" s="276"/>
      <c r="C45" s="265" t="s">
        <v>502</v>
      </c>
      <c r="D45" s="685"/>
      <c r="E45" s="702"/>
      <c r="F45" s="38" t="s">
        <v>285</v>
      </c>
      <c r="G45" s="685"/>
      <c r="H45" s="702"/>
    </row>
    <row r="46" spans="1:8" ht="15" customHeight="1" thickTop="1" thickBot="1" x14ac:dyDescent="0.25">
      <c r="A46" s="1061" t="s">
        <v>865</v>
      </c>
      <c r="B46" s="1062"/>
      <c r="C46" s="459"/>
      <c r="D46" s="690">
        <f>SUM(D19:D27)+SUM(D29:D45)</f>
        <v>0</v>
      </c>
      <c r="E46" s="740">
        <f>SUM(E19:E27)+SUM(E29:E45)</f>
        <v>0</v>
      </c>
      <c r="F46" s="459"/>
      <c r="G46" s="690">
        <f>SUM(G19,G22,G24,G26:G27,G29:G45)</f>
        <v>0</v>
      </c>
      <c r="H46" s="740">
        <f>SUM(H19,H22,H24,H26:H27,H29:H45)</f>
        <v>0</v>
      </c>
    </row>
    <row r="47" spans="1:8" ht="13.5" thickTop="1" x14ac:dyDescent="0.2">
      <c r="C47" s="245"/>
      <c r="D47" s="246"/>
      <c r="E47" s="246"/>
      <c r="F47" s="247"/>
      <c r="G47" s="246"/>
      <c r="H47" s="246"/>
    </row>
    <row r="48" spans="1:8" x14ac:dyDescent="0.2">
      <c r="A48" s="187"/>
      <c r="B48" s="248"/>
      <c r="C48" s="249"/>
      <c r="D48" s="250"/>
      <c r="E48" s="250"/>
      <c r="F48" s="251"/>
      <c r="G48" s="250"/>
    </row>
    <row r="49" spans="1:8" x14ac:dyDescent="0.2">
      <c r="A49" s="187"/>
      <c r="B49" s="248"/>
      <c r="C49" s="249"/>
      <c r="D49" s="250"/>
      <c r="E49" s="250"/>
      <c r="F49" s="251"/>
      <c r="G49" s="250"/>
    </row>
    <row r="50" spans="1:8" x14ac:dyDescent="0.2">
      <c r="A50" s="187"/>
      <c r="B50" s="248"/>
      <c r="C50" s="249"/>
      <c r="D50" s="250"/>
      <c r="E50" s="250"/>
      <c r="F50" s="251"/>
      <c r="G50" s="250"/>
    </row>
    <row r="51" spans="1:8" x14ac:dyDescent="0.2">
      <c r="C51" s="245"/>
      <c r="F51" s="252"/>
    </row>
    <row r="52" spans="1:8" ht="15.95" customHeight="1" x14ac:dyDescent="0.2">
      <c r="B52" s="244"/>
      <c r="C52" s="253"/>
      <c r="D52" s="98"/>
      <c r="E52" s="98"/>
      <c r="F52" s="252"/>
      <c r="G52" s="98"/>
      <c r="H52" s="98"/>
    </row>
    <row r="53" spans="1:8" ht="15.95" customHeight="1" x14ac:dyDescent="0.2">
      <c r="B53" s="244"/>
      <c r="C53" s="253"/>
      <c r="D53" s="98"/>
      <c r="E53" s="98"/>
      <c r="F53" s="252"/>
      <c r="G53" s="98"/>
      <c r="H53" s="98"/>
    </row>
    <row r="54" spans="1:8" ht="15.95" customHeight="1" x14ac:dyDescent="0.2">
      <c r="B54" s="244"/>
      <c r="C54" s="253"/>
      <c r="D54" s="98"/>
      <c r="E54" s="98"/>
      <c r="F54" s="252"/>
      <c r="G54" s="98"/>
      <c r="H54" s="98"/>
    </row>
    <row r="55" spans="1:8" ht="15.95" customHeight="1" x14ac:dyDescent="0.2">
      <c r="B55" s="244"/>
      <c r="C55" s="253"/>
      <c r="D55" s="98"/>
      <c r="E55" s="98"/>
      <c r="G55" s="98"/>
      <c r="H55" s="98"/>
    </row>
    <row r="56" spans="1:8" ht="15.95" customHeight="1" x14ac:dyDescent="0.2">
      <c r="B56" s="244"/>
      <c r="C56" s="253"/>
      <c r="D56" s="98"/>
      <c r="E56" s="98"/>
      <c r="G56" s="98"/>
      <c r="H56" s="98"/>
    </row>
    <row r="57" spans="1:8" x14ac:dyDescent="0.2">
      <c r="B57" s="244"/>
      <c r="C57" s="253"/>
      <c r="D57" s="98"/>
      <c r="E57" s="98"/>
      <c r="G57" s="98"/>
      <c r="H57" s="98"/>
    </row>
    <row r="58" spans="1:8" x14ac:dyDescent="0.2">
      <c r="C58" s="245"/>
    </row>
    <row r="59" spans="1:8" x14ac:dyDescent="0.2">
      <c r="C59" s="245"/>
    </row>
    <row r="60" spans="1:8" x14ac:dyDescent="0.2">
      <c r="C60" s="245"/>
    </row>
    <row r="61" spans="1:8" x14ac:dyDescent="0.2">
      <c r="C61" s="245"/>
    </row>
    <row r="62" spans="1:8" x14ac:dyDescent="0.2">
      <c r="C62" s="245"/>
    </row>
    <row r="63" spans="1:8" x14ac:dyDescent="0.2">
      <c r="C63" s="245"/>
    </row>
    <row r="64" spans="1:8" x14ac:dyDescent="0.2">
      <c r="C64" s="245"/>
    </row>
    <row r="65" spans="3:3" x14ac:dyDescent="0.2">
      <c r="C65" s="245"/>
    </row>
    <row r="66" spans="3:3" x14ac:dyDescent="0.2">
      <c r="C66" s="245"/>
    </row>
    <row r="67" spans="3:3" x14ac:dyDescent="0.2">
      <c r="C67" s="245"/>
    </row>
    <row r="68" spans="3:3" x14ac:dyDescent="0.2">
      <c r="C68" s="245"/>
    </row>
    <row r="69" spans="3:3" x14ac:dyDescent="0.2">
      <c r="C69" s="245"/>
    </row>
    <row r="70" spans="3:3" x14ac:dyDescent="0.2">
      <c r="C70" s="245"/>
    </row>
    <row r="71" spans="3:3" x14ac:dyDescent="0.2">
      <c r="C71" s="245"/>
    </row>
    <row r="72" spans="3:3" x14ac:dyDescent="0.2">
      <c r="C72" s="245"/>
    </row>
    <row r="73" spans="3:3" x14ac:dyDescent="0.2">
      <c r="C73" s="245"/>
    </row>
    <row r="74" spans="3:3" x14ac:dyDescent="0.2">
      <c r="C74" s="245"/>
    </row>
    <row r="75" spans="3:3" x14ac:dyDescent="0.2">
      <c r="C75" s="245"/>
    </row>
    <row r="76" spans="3:3" x14ac:dyDescent="0.2">
      <c r="C76" s="245"/>
    </row>
    <row r="77" spans="3:3" x14ac:dyDescent="0.2">
      <c r="C77" s="245"/>
    </row>
    <row r="78" spans="3:3" x14ac:dyDescent="0.2">
      <c r="C78" s="245"/>
    </row>
    <row r="79" spans="3:3" x14ac:dyDescent="0.2">
      <c r="C79" s="245"/>
    </row>
    <row r="80" spans="3:3" x14ac:dyDescent="0.2">
      <c r="C80" s="245"/>
    </row>
    <row r="81" spans="3:3" x14ac:dyDescent="0.2">
      <c r="C81" s="245"/>
    </row>
    <row r="82" spans="3:3" x14ac:dyDescent="0.2">
      <c r="C82" s="245"/>
    </row>
    <row r="83" spans="3:3" x14ac:dyDescent="0.2">
      <c r="C83" s="245"/>
    </row>
    <row r="84" spans="3:3" x14ac:dyDescent="0.2">
      <c r="C84" s="245"/>
    </row>
    <row r="85" spans="3:3" x14ac:dyDescent="0.2">
      <c r="C85" s="245"/>
    </row>
    <row r="86" spans="3:3" x14ac:dyDescent="0.2">
      <c r="C86" s="245"/>
    </row>
    <row r="87" spans="3:3" x14ac:dyDescent="0.2">
      <c r="C87" s="245"/>
    </row>
    <row r="88" spans="3:3" x14ac:dyDescent="0.2">
      <c r="C88" s="245"/>
    </row>
    <row r="89" spans="3:3" x14ac:dyDescent="0.2">
      <c r="C89" s="245"/>
    </row>
    <row r="90" spans="3:3" x14ac:dyDescent="0.2">
      <c r="C90" s="245"/>
    </row>
    <row r="91" spans="3:3" x14ac:dyDescent="0.2">
      <c r="C91" s="245"/>
    </row>
    <row r="92" spans="3:3" x14ac:dyDescent="0.2">
      <c r="C92" s="245"/>
    </row>
    <row r="93" spans="3:3" x14ac:dyDescent="0.2">
      <c r="C93" s="245"/>
    </row>
    <row r="94" spans="3:3" x14ac:dyDescent="0.2">
      <c r="C94" s="245"/>
    </row>
    <row r="95" spans="3:3" x14ac:dyDescent="0.2">
      <c r="C95" s="245"/>
    </row>
    <row r="96" spans="3:3" x14ac:dyDescent="0.2">
      <c r="C96" s="245"/>
    </row>
    <row r="97" spans="3:3" x14ac:dyDescent="0.2">
      <c r="C97" s="245"/>
    </row>
    <row r="98" spans="3:3" x14ac:dyDescent="0.2">
      <c r="C98" s="245"/>
    </row>
    <row r="99" spans="3:3" x14ac:dyDescent="0.2">
      <c r="C99" s="245"/>
    </row>
    <row r="100" spans="3:3" x14ac:dyDescent="0.2">
      <c r="C100" s="245"/>
    </row>
    <row r="101" spans="3:3" x14ac:dyDescent="0.2">
      <c r="C101" s="245"/>
    </row>
    <row r="102" spans="3:3" x14ac:dyDescent="0.2">
      <c r="C102" s="245"/>
    </row>
    <row r="103" spans="3:3" x14ac:dyDescent="0.2">
      <c r="C103" s="245"/>
    </row>
    <row r="104" spans="3:3" x14ac:dyDescent="0.2">
      <c r="C104" s="245"/>
    </row>
    <row r="105" spans="3:3" x14ac:dyDescent="0.2">
      <c r="C105" s="245"/>
    </row>
    <row r="106" spans="3:3" x14ac:dyDescent="0.2">
      <c r="C106" s="245"/>
    </row>
    <row r="107" spans="3:3" x14ac:dyDescent="0.2">
      <c r="C107" s="245"/>
    </row>
    <row r="108" spans="3:3" x14ac:dyDescent="0.2">
      <c r="C108" s="245"/>
    </row>
    <row r="109" spans="3:3" x14ac:dyDescent="0.2">
      <c r="C109" s="245"/>
    </row>
    <row r="110" spans="3:3" x14ac:dyDescent="0.2">
      <c r="C110" s="245"/>
    </row>
    <row r="111" spans="3:3" x14ac:dyDescent="0.2">
      <c r="C111" s="245"/>
    </row>
    <row r="112" spans="3:3" x14ac:dyDescent="0.2">
      <c r="C112" s="245"/>
    </row>
    <row r="113" spans="3:3" x14ac:dyDescent="0.2">
      <c r="C113" s="245"/>
    </row>
    <row r="114" spans="3:3" x14ac:dyDescent="0.2">
      <c r="C114" s="245"/>
    </row>
    <row r="115" spans="3:3" x14ac:dyDescent="0.2">
      <c r="C115" s="245"/>
    </row>
    <row r="116" spans="3:3" x14ac:dyDescent="0.2">
      <c r="C116" s="245"/>
    </row>
    <row r="117" spans="3:3" x14ac:dyDescent="0.2">
      <c r="C117" s="245"/>
    </row>
    <row r="118" spans="3:3" x14ac:dyDescent="0.2">
      <c r="C118" s="245"/>
    </row>
    <row r="119" spans="3:3" x14ac:dyDescent="0.2">
      <c r="C119" s="245"/>
    </row>
    <row r="120" spans="3:3" x14ac:dyDescent="0.2">
      <c r="C120" s="245"/>
    </row>
    <row r="121" spans="3:3" x14ac:dyDescent="0.2">
      <c r="C121" s="245"/>
    </row>
    <row r="122" spans="3:3" x14ac:dyDescent="0.2">
      <c r="C122" s="245"/>
    </row>
    <row r="123" spans="3:3" x14ac:dyDescent="0.2">
      <c r="C123" s="245"/>
    </row>
    <row r="124" spans="3:3" x14ac:dyDescent="0.2">
      <c r="C124" s="245"/>
    </row>
    <row r="125" spans="3:3" x14ac:dyDescent="0.2">
      <c r="C125" s="245"/>
    </row>
    <row r="126" spans="3:3" x14ac:dyDescent="0.2">
      <c r="C126" s="245"/>
    </row>
    <row r="127" spans="3:3" x14ac:dyDescent="0.2">
      <c r="C127" s="245"/>
    </row>
    <row r="128" spans="3:3" x14ac:dyDescent="0.2">
      <c r="C128" s="245"/>
    </row>
    <row r="129" spans="3:3" x14ac:dyDescent="0.2">
      <c r="C129" s="245"/>
    </row>
    <row r="130" spans="3:3" x14ac:dyDescent="0.2">
      <c r="C130" s="245"/>
    </row>
    <row r="131" spans="3:3" x14ac:dyDescent="0.2">
      <c r="C131" s="245"/>
    </row>
    <row r="132" spans="3:3" x14ac:dyDescent="0.2">
      <c r="C132" s="245"/>
    </row>
    <row r="133" spans="3:3" x14ac:dyDescent="0.2">
      <c r="C133" s="245"/>
    </row>
    <row r="134" spans="3:3" x14ac:dyDescent="0.2">
      <c r="C134" s="245"/>
    </row>
    <row r="135" spans="3:3" x14ac:dyDescent="0.2">
      <c r="C135" s="245"/>
    </row>
    <row r="136" spans="3:3" x14ac:dyDescent="0.2">
      <c r="C136" s="245"/>
    </row>
    <row r="137" spans="3:3" x14ac:dyDescent="0.2">
      <c r="C137" s="245"/>
    </row>
    <row r="138" spans="3:3" x14ac:dyDescent="0.2">
      <c r="C138" s="245"/>
    </row>
    <row r="139" spans="3:3" x14ac:dyDescent="0.2">
      <c r="C139" s="245"/>
    </row>
    <row r="140" spans="3:3" x14ac:dyDescent="0.2">
      <c r="C140" s="245"/>
    </row>
    <row r="141" spans="3:3" x14ac:dyDescent="0.2">
      <c r="C141" s="245"/>
    </row>
    <row r="142" spans="3:3" x14ac:dyDescent="0.2">
      <c r="C142" s="245"/>
    </row>
    <row r="143" spans="3:3" x14ac:dyDescent="0.2">
      <c r="C143" s="245"/>
    </row>
    <row r="144" spans="3:3" x14ac:dyDescent="0.2">
      <c r="C144" s="245"/>
    </row>
    <row r="145" spans="3:3" x14ac:dyDescent="0.2">
      <c r="C145" s="245"/>
    </row>
    <row r="146" spans="3:3" x14ac:dyDescent="0.2">
      <c r="C146" s="245"/>
    </row>
    <row r="147" spans="3:3" x14ac:dyDescent="0.2">
      <c r="C147" s="245"/>
    </row>
    <row r="148" spans="3:3" x14ac:dyDescent="0.2">
      <c r="C148" s="245"/>
    </row>
    <row r="149" spans="3:3" x14ac:dyDescent="0.2">
      <c r="C149" s="245"/>
    </row>
    <row r="150" spans="3:3" x14ac:dyDescent="0.2">
      <c r="C150" s="245"/>
    </row>
    <row r="151" spans="3:3" x14ac:dyDescent="0.2">
      <c r="C151" s="245"/>
    </row>
    <row r="152" spans="3:3" x14ac:dyDescent="0.2">
      <c r="C152" s="245"/>
    </row>
    <row r="153" spans="3:3" x14ac:dyDescent="0.2">
      <c r="C153" s="245"/>
    </row>
    <row r="154" spans="3:3" x14ac:dyDescent="0.2">
      <c r="C154" s="245"/>
    </row>
    <row r="155" spans="3:3" x14ac:dyDescent="0.2">
      <c r="C155" s="245"/>
    </row>
    <row r="156" spans="3:3" x14ac:dyDescent="0.2">
      <c r="C156" s="245"/>
    </row>
    <row r="157" spans="3:3" x14ac:dyDescent="0.2">
      <c r="C157" s="245"/>
    </row>
    <row r="158" spans="3:3" x14ac:dyDescent="0.2">
      <c r="C158" s="245"/>
    </row>
    <row r="159" spans="3:3" x14ac:dyDescent="0.2">
      <c r="C159" s="245"/>
    </row>
    <row r="160" spans="3:3" x14ac:dyDescent="0.2">
      <c r="C160" s="245"/>
    </row>
    <row r="161" spans="3:3" x14ac:dyDescent="0.2">
      <c r="C161" s="245"/>
    </row>
    <row r="162" spans="3:3" x14ac:dyDescent="0.2">
      <c r="C162" s="245"/>
    </row>
    <row r="163" spans="3:3" x14ac:dyDescent="0.2">
      <c r="C163" s="245"/>
    </row>
    <row r="164" spans="3:3" x14ac:dyDescent="0.2">
      <c r="C164" s="245"/>
    </row>
    <row r="165" spans="3:3" x14ac:dyDescent="0.2">
      <c r="C165" s="245"/>
    </row>
    <row r="166" spans="3:3" x14ac:dyDescent="0.2">
      <c r="C166" s="245"/>
    </row>
    <row r="167" spans="3:3" x14ac:dyDescent="0.2">
      <c r="C167" s="245"/>
    </row>
    <row r="168" spans="3:3" x14ac:dyDescent="0.2">
      <c r="C168" s="245"/>
    </row>
    <row r="169" spans="3:3" x14ac:dyDescent="0.2">
      <c r="C169" s="245"/>
    </row>
    <row r="170" spans="3:3" x14ac:dyDescent="0.2">
      <c r="C170" s="245"/>
    </row>
    <row r="171" spans="3:3" x14ac:dyDescent="0.2">
      <c r="C171" s="245"/>
    </row>
    <row r="172" spans="3:3" x14ac:dyDescent="0.2">
      <c r="C172" s="245"/>
    </row>
    <row r="173" spans="3:3" x14ac:dyDescent="0.2">
      <c r="C173" s="245"/>
    </row>
    <row r="174" spans="3:3" x14ac:dyDescent="0.2">
      <c r="C174" s="245"/>
    </row>
    <row r="175" spans="3:3" x14ac:dyDescent="0.2">
      <c r="C175" s="245"/>
    </row>
    <row r="176" spans="3:3" x14ac:dyDescent="0.2">
      <c r="C176" s="245"/>
    </row>
    <row r="177" spans="3:3" x14ac:dyDescent="0.2">
      <c r="C177" s="245"/>
    </row>
    <row r="178" spans="3:3" x14ac:dyDescent="0.2">
      <c r="C178" s="245"/>
    </row>
    <row r="179" spans="3:3" x14ac:dyDescent="0.2">
      <c r="C179" s="245"/>
    </row>
    <row r="180" spans="3:3" x14ac:dyDescent="0.2">
      <c r="C180" s="245"/>
    </row>
    <row r="181" spans="3:3" x14ac:dyDescent="0.2">
      <c r="C181" s="245"/>
    </row>
    <row r="182" spans="3:3" x14ac:dyDescent="0.2">
      <c r="C182" s="245"/>
    </row>
    <row r="183" spans="3:3" x14ac:dyDescent="0.2">
      <c r="C183" s="245"/>
    </row>
    <row r="184" spans="3:3" x14ac:dyDescent="0.2">
      <c r="C184" s="245"/>
    </row>
    <row r="185" spans="3:3" x14ac:dyDescent="0.2">
      <c r="C185" s="245"/>
    </row>
    <row r="186" spans="3:3" x14ac:dyDescent="0.2">
      <c r="C186" s="245"/>
    </row>
    <row r="187" spans="3:3" x14ac:dyDescent="0.2">
      <c r="C187" s="245"/>
    </row>
    <row r="188" spans="3:3" x14ac:dyDescent="0.2">
      <c r="C188" s="245"/>
    </row>
    <row r="189" spans="3:3" x14ac:dyDescent="0.2">
      <c r="C189" s="245"/>
    </row>
    <row r="190" spans="3:3" x14ac:dyDescent="0.2">
      <c r="C190" s="245"/>
    </row>
    <row r="191" spans="3:3" x14ac:dyDescent="0.2">
      <c r="C191" s="245"/>
    </row>
    <row r="192" spans="3:3" x14ac:dyDescent="0.2">
      <c r="C192" s="245"/>
    </row>
    <row r="193" spans="3:3" x14ac:dyDescent="0.2">
      <c r="C193" s="245"/>
    </row>
    <row r="194" spans="3:3" x14ac:dyDescent="0.2">
      <c r="C194" s="245"/>
    </row>
    <row r="195" spans="3:3" x14ac:dyDescent="0.2">
      <c r="C195" s="245"/>
    </row>
    <row r="196" spans="3:3" x14ac:dyDescent="0.2">
      <c r="C196" s="245"/>
    </row>
    <row r="197" spans="3:3" x14ac:dyDescent="0.2">
      <c r="C197" s="245"/>
    </row>
    <row r="198" spans="3:3" x14ac:dyDescent="0.2">
      <c r="C198" s="245"/>
    </row>
    <row r="199" spans="3:3" x14ac:dyDescent="0.2">
      <c r="C199" s="245"/>
    </row>
    <row r="200" spans="3:3" x14ac:dyDescent="0.2">
      <c r="C200" s="245"/>
    </row>
    <row r="201" spans="3:3" x14ac:dyDescent="0.2">
      <c r="C201" s="245"/>
    </row>
    <row r="202" spans="3:3" x14ac:dyDescent="0.2">
      <c r="C202" s="245"/>
    </row>
    <row r="203" spans="3:3" x14ac:dyDescent="0.2">
      <c r="C203" s="245"/>
    </row>
    <row r="204" spans="3:3" x14ac:dyDescent="0.2">
      <c r="C204" s="245"/>
    </row>
    <row r="205" spans="3:3" x14ac:dyDescent="0.2">
      <c r="C205" s="245"/>
    </row>
    <row r="206" spans="3:3" x14ac:dyDescent="0.2">
      <c r="C206" s="245"/>
    </row>
    <row r="207" spans="3:3" x14ac:dyDescent="0.2">
      <c r="C207" s="245"/>
    </row>
    <row r="208" spans="3:3" x14ac:dyDescent="0.2">
      <c r="C208" s="245"/>
    </row>
    <row r="209" spans="3:3" x14ac:dyDescent="0.2">
      <c r="C209" s="245"/>
    </row>
    <row r="210" spans="3:3" x14ac:dyDescent="0.2">
      <c r="C210" s="245"/>
    </row>
    <row r="211" spans="3:3" x14ac:dyDescent="0.2">
      <c r="C211" s="245"/>
    </row>
    <row r="212" spans="3:3" x14ac:dyDescent="0.2">
      <c r="C212" s="245"/>
    </row>
    <row r="213" spans="3:3" x14ac:dyDescent="0.2">
      <c r="C213" s="245"/>
    </row>
    <row r="214" spans="3:3" x14ac:dyDescent="0.2">
      <c r="C214" s="245"/>
    </row>
    <row r="215" spans="3:3" x14ac:dyDescent="0.2">
      <c r="C215" s="245"/>
    </row>
    <row r="216" spans="3:3" x14ac:dyDescent="0.2">
      <c r="C216" s="245"/>
    </row>
    <row r="217" spans="3:3" x14ac:dyDescent="0.2">
      <c r="C217" s="245"/>
    </row>
    <row r="218" spans="3:3" x14ac:dyDescent="0.2">
      <c r="C218" s="245"/>
    </row>
    <row r="219" spans="3:3" x14ac:dyDescent="0.2">
      <c r="C219" s="245"/>
    </row>
    <row r="220" spans="3:3" x14ac:dyDescent="0.2">
      <c r="C220" s="245"/>
    </row>
    <row r="221" spans="3:3" x14ac:dyDescent="0.2">
      <c r="C221" s="245"/>
    </row>
    <row r="222" spans="3:3" x14ac:dyDescent="0.2">
      <c r="C222" s="245"/>
    </row>
    <row r="223" spans="3:3" x14ac:dyDescent="0.2">
      <c r="C223" s="245"/>
    </row>
    <row r="224" spans="3:3" x14ac:dyDescent="0.2">
      <c r="C224" s="245"/>
    </row>
    <row r="225" spans="3:3" x14ac:dyDescent="0.2">
      <c r="C225" s="245"/>
    </row>
    <row r="226" spans="3:3" x14ac:dyDescent="0.2">
      <c r="C226" s="245"/>
    </row>
    <row r="227" spans="3:3" x14ac:dyDescent="0.2">
      <c r="C227" s="245"/>
    </row>
    <row r="228" spans="3:3" x14ac:dyDescent="0.2">
      <c r="C228" s="245"/>
    </row>
    <row r="229" spans="3:3" x14ac:dyDescent="0.2">
      <c r="C229" s="245"/>
    </row>
    <row r="230" spans="3:3" x14ac:dyDescent="0.2">
      <c r="C230" s="245"/>
    </row>
    <row r="231" spans="3:3" x14ac:dyDescent="0.2">
      <c r="C231" s="245"/>
    </row>
    <row r="232" spans="3:3" x14ac:dyDescent="0.2">
      <c r="C232" s="245"/>
    </row>
    <row r="233" spans="3:3" x14ac:dyDescent="0.2">
      <c r="C233" s="245"/>
    </row>
    <row r="234" spans="3:3" x14ac:dyDescent="0.2">
      <c r="C234" s="245"/>
    </row>
    <row r="235" spans="3:3" x14ac:dyDescent="0.2">
      <c r="C235" s="245"/>
    </row>
    <row r="236" spans="3:3" x14ac:dyDescent="0.2">
      <c r="C236" s="245"/>
    </row>
    <row r="237" spans="3:3" x14ac:dyDescent="0.2">
      <c r="C237" s="245"/>
    </row>
    <row r="238" spans="3:3" x14ac:dyDescent="0.2">
      <c r="C238" s="245"/>
    </row>
    <row r="239" spans="3:3" x14ac:dyDescent="0.2">
      <c r="C239" s="245"/>
    </row>
    <row r="240" spans="3:3" x14ac:dyDescent="0.2">
      <c r="C240" s="245"/>
    </row>
    <row r="241" spans="3:3" x14ac:dyDescent="0.2">
      <c r="C241" s="245"/>
    </row>
    <row r="242" spans="3:3" x14ac:dyDescent="0.2">
      <c r="C242" s="245"/>
    </row>
    <row r="243" spans="3:3" x14ac:dyDescent="0.2">
      <c r="C243" s="245"/>
    </row>
    <row r="244" spans="3:3" x14ac:dyDescent="0.2">
      <c r="C244" s="245"/>
    </row>
    <row r="245" spans="3:3" x14ac:dyDescent="0.2">
      <c r="C245" s="245"/>
    </row>
    <row r="246" spans="3:3" x14ac:dyDescent="0.2">
      <c r="C246" s="245"/>
    </row>
    <row r="247" spans="3:3" x14ac:dyDescent="0.2">
      <c r="C247" s="245"/>
    </row>
    <row r="248" spans="3:3" x14ac:dyDescent="0.2">
      <c r="C248" s="245"/>
    </row>
    <row r="249" spans="3:3" x14ac:dyDescent="0.2">
      <c r="C249" s="245"/>
    </row>
    <row r="250" spans="3:3" x14ac:dyDescent="0.2">
      <c r="C250" s="245"/>
    </row>
    <row r="251" spans="3:3" x14ac:dyDescent="0.2">
      <c r="C251" s="245"/>
    </row>
    <row r="252" spans="3:3" x14ac:dyDescent="0.2">
      <c r="C252" s="245"/>
    </row>
    <row r="253" spans="3:3" x14ac:dyDescent="0.2">
      <c r="C253" s="245"/>
    </row>
    <row r="254" spans="3:3" x14ac:dyDescent="0.2">
      <c r="C254" s="245"/>
    </row>
    <row r="255" spans="3:3" x14ac:dyDescent="0.2">
      <c r="C255" s="245"/>
    </row>
    <row r="256" spans="3:3" x14ac:dyDescent="0.2">
      <c r="C256" s="245"/>
    </row>
    <row r="257" spans="3:3" x14ac:dyDescent="0.2">
      <c r="C257" s="245"/>
    </row>
    <row r="258" spans="3:3" x14ac:dyDescent="0.2">
      <c r="C258" s="245"/>
    </row>
    <row r="259" spans="3:3" x14ac:dyDescent="0.2">
      <c r="C259" s="245"/>
    </row>
    <row r="260" spans="3:3" x14ac:dyDescent="0.2">
      <c r="C260" s="245"/>
    </row>
    <row r="261" spans="3:3" x14ac:dyDescent="0.2">
      <c r="C261" s="245"/>
    </row>
    <row r="262" spans="3:3" x14ac:dyDescent="0.2">
      <c r="C262" s="245"/>
    </row>
    <row r="263" spans="3:3" x14ac:dyDescent="0.2">
      <c r="C263" s="245"/>
    </row>
    <row r="264" spans="3:3" x14ac:dyDescent="0.2">
      <c r="C264" s="245"/>
    </row>
    <row r="265" spans="3:3" x14ac:dyDescent="0.2">
      <c r="C265" s="245"/>
    </row>
    <row r="266" spans="3:3" x14ac:dyDescent="0.2">
      <c r="C266" s="245"/>
    </row>
    <row r="267" spans="3:3" x14ac:dyDescent="0.2">
      <c r="C267" s="245"/>
    </row>
    <row r="268" spans="3:3" x14ac:dyDescent="0.2">
      <c r="C268" s="245"/>
    </row>
    <row r="269" spans="3:3" x14ac:dyDescent="0.2">
      <c r="C269" s="245"/>
    </row>
    <row r="270" spans="3:3" x14ac:dyDescent="0.2">
      <c r="C270" s="245"/>
    </row>
    <row r="271" spans="3:3" x14ac:dyDescent="0.2">
      <c r="C271" s="245"/>
    </row>
    <row r="272" spans="3:3" x14ac:dyDescent="0.2">
      <c r="C272" s="245"/>
    </row>
    <row r="273" spans="3:3" x14ac:dyDescent="0.2">
      <c r="C273" s="245"/>
    </row>
    <row r="274" spans="3:3" x14ac:dyDescent="0.2">
      <c r="C274" s="245"/>
    </row>
    <row r="275" spans="3:3" x14ac:dyDescent="0.2">
      <c r="C275" s="245"/>
    </row>
    <row r="276" spans="3:3" x14ac:dyDescent="0.2">
      <c r="C276" s="245"/>
    </row>
    <row r="277" spans="3:3" x14ac:dyDescent="0.2">
      <c r="C277" s="245"/>
    </row>
    <row r="278" spans="3:3" x14ac:dyDescent="0.2">
      <c r="C278" s="245"/>
    </row>
    <row r="279" spans="3:3" x14ac:dyDescent="0.2">
      <c r="C279" s="245"/>
    </row>
    <row r="280" spans="3:3" x14ac:dyDescent="0.2">
      <c r="C280" s="245"/>
    </row>
    <row r="281" spans="3:3" x14ac:dyDescent="0.2">
      <c r="C281" s="245"/>
    </row>
    <row r="282" spans="3:3" x14ac:dyDescent="0.2">
      <c r="C282" s="245"/>
    </row>
    <row r="283" spans="3:3" x14ac:dyDescent="0.2">
      <c r="C283" s="245"/>
    </row>
    <row r="284" spans="3:3" x14ac:dyDescent="0.2">
      <c r="C284" s="245"/>
    </row>
    <row r="285" spans="3:3" x14ac:dyDescent="0.2">
      <c r="C285" s="245"/>
    </row>
    <row r="286" spans="3:3" x14ac:dyDescent="0.2">
      <c r="C286" s="245"/>
    </row>
    <row r="287" spans="3:3" x14ac:dyDescent="0.2">
      <c r="C287" s="245"/>
    </row>
    <row r="288" spans="3:3" x14ac:dyDescent="0.2">
      <c r="C288" s="245"/>
    </row>
    <row r="289" spans="3:3" x14ac:dyDescent="0.2">
      <c r="C289" s="245"/>
    </row>
    <row r="290" spans="3:3" x14ac:dyDescent="0.2">
      <c r="C290" s="245"/>
    </row>
    <row r="291" spans="3:3" x14ac:dyDescent="0.2">
      <c r="C291" s="245"/>
    </row>
    <row r="292" spans="3:3" x14ac:dyDescent="0.2">
      <c r="C292" s="245"/>
    </row>
    <row r="293" spans="3:3" x14ac:dyDescent="0.2">
      <c r="C293" s="245"/>
    </row>
    <row r="294" spans="3:3" x14ac:dyDescent="0.2">
      <c r="C294" s="245"/>
    </row>
    <row r="295" spans="3:3" x14ac:dyDescent="0.2">
      <c r="C295" s="245"/>
    </row>
    <row r="296" spans="3:3" x14ac:dyDescent="0.2">
      <c r="C296" s="245"/>
    </row>
    <row r="297" spans="3:3" x14ac:dyDescent="0.2">
      <c r="C297" s="245"/>
    </row>
    <row r="298" spans="3:3" x14ac:dyDescent="0.2">
      <c r="C298" s="245"/>
    </row>
    <row r="299" spans="3:3" x14ac:dyDescent="0.2">
      <c r="C299" s="245"/>
    </row>
    <row r="300" spans="3:3" x14ac:dyDescent="0.2">
      <c r="C300" s="245"/>
    </row>
    <row r="301" spans="3:3" x14ac:dyDescent="0.2">
      <c r="C301" s="245"/>
    </row>
    <row r="302" spans="3:3" x14ac:dyDescent="0.2">
      <c r="C302" s="245"/>
    </row>
    <row r="303" spans="3:3" x14ac:dyDescent="0.2">
      <c r="C303" s="245"/>
    </row>
    <row r="304" spans="3:3" x14ac:dyDescent="0.2">
      <c r="C304" s="245"/>
    </row>
    <row r="305" spans="3:3" x14ac:dyDescent="0.2">
      <c r="C305" s="245"/>
    </row>
    <row r="306" spans="3:3" x14ac:dyDescent="0.2">
      <c r="C306" s="245"/>
    </row>
    <row r="307" spans="3:3" x14ac:dyDescent="0.2">
      <c r="C307" s="245"/>
    </row>
    <row r="308" spans="3:3" x14ac:dyDescent="0.2">
      <c r="C308" s="245"/>
    </row>
    <row r="309" spans="3:3" x14ac:dyDescent="0.2">
      <c r="C309" s="245"/>
    </row>
    <row r="310" spans="3:3" x14ac:dyDescent="0.2">
      <c r="C310" s="245"/>
    </row>
    <row r="311" spans="3:3" x14ac:dyDescent="0.2">
      <c r="C311" s="245"/>
    </row>
    <row r="312" spans="3:3" x14ac:dyDescent="0.2">
      <c r="C312" s="245"/>
    </row>
    <row r="313" spans="3:3" x14ac:dyDescent="0.2">
      <c r="C313" s="245"/>
    </row>
    <row r="314" spans="3:3" x14ac:dyDescent="0.2">
      <c r="C314" s="245"/>
    </row>
    <row r="315" spans="3:3" x14ac:dyDescent="0.2">
      <c r="C315" s="245"/>
    </row>
    <row r="316" spans="3:3" x14ac:dyDescent="0.2">
      <c r="C316" s="245"/>
    </row>
    <row r="317" spans="3:3" x14ac:dyDescent="0.2">
      <c r="C317" s="245"/>
    </row>
    <row r="318" spans="3:3" x14ac:dyDescent="0.2">
      <c r="C318" s="245"/>
    </row>
    <row r="319" spans="3:3" x14ac:dyDescent="0.2">
      <c r="C319" s="245"/>
    </row>
    <row r="320" spans="3:3" x14ac:dyDescent="0.2">
      <c r="C320" s="245"/>
    </row>
    <row r="321" spans="3:3" x14ac:dyDescent="0.2">
      <c r="C321" s="245"/>
    </row>
    <row r="322" spans="3:3" x14ac:dyDescent="0.2">
      <c r="C322" s="245"/>
    </row>
    <row r="323" spans="3:3" x14ac:dyDescent="0.2">
      <c r="C323" s="245"/>
    </row>
    <row r="324" spans="3:3" x14ac:dyDescent="0.2">
      <c r="C324" s="245"/>
    </row>
    <row r="325" spans="3:3" x14ac:dyDescent="0.2">
      <c r="C325" s="245"/>
    </row>
    <row r="326" spans="3:3" x14ac:dyDescent="0.2">
      <c r="C326" s="245"/>
    </row>
    <row r="327" spans="3:3" x14ac:dyDescent="0.2">
      <c r="C327" s="245"/>
    </row>
    <row r="328" spans="3:3" x14ac:dyDescent="0.2">
      <c r="C328" s="245"/>
    </row>
    <row r="329" spans="3:3" x14ac:dyDescent="0.2">
      <c r="C329" s="245"/>
    </row>
    <row r="330" spans="3:3" x14ac:dyDescent="0.2">
      <c r="C330" s="245"/>
    </row>
    <row r="331" spans="3:3" x14ac:dyDescent="0.2">
      <c r="C331" s="245"/>
    </row>
    <row r="332" spans="3:3" x14ac:dyDescent="0.2">
      <c r="C332" s="245"/>
    </row>
    <row r="333" spans="3:3" x14ac:dyDescent="0.2">
      <c r="C333" s="245"/>
    </row>
    <row r="334" spans="3:3" x14ac:dyDescent="0.2">
      <c r="C334" s="245"/>
    </row>
    <row r="335" spans="3:3" x14ac:dyDescent="0.2">
      <c r="C335" s="245"/>
    </row>
    <row r="336" spans="3:3" x14ac:dyDescent="0.2">
      <c r="C336" s="245"/>
    </row>
    <row r="337" spans="3:3" x14ac:dyDescent="0.2">
      <c r="C337" s="245"/>
    </row>
    <row r="338" spans="3:3" x14ac:dyDescent="0.2">
      <c r="C338" s="245"/>
    </row>
    <row r="339" spans="3:3" x14ac:dyDescent="0.2">
      <c r="C339" s="245"/>
    </row>
    <row r="340" spans="3:3" x14ac:dyDescent="0.2">
      <c r="C340" s="245"/>
    </row>
    <row r="341" spans="3:3" x14ac:dyDescent="0.2">
      <c r="C341" s="245"/>
    </row>
    <row r="342" spans="3:3" x14ac:dyDescent="0.2">
      <c r="C342" s="245"/>
    </row>
    <row r="343" spans="3:3" x14ac:dyDescent="0.2">
      <c r="C343" s="245"/>
    </row>
    <row r="344" spans="3:3" x14ac:dyDescent="0.2">
      <c r="C344" s="245"/>
    </row>
    <row r="345" spans="3:3" x14ac:dyDescent="0.2">
      <c r="C345" s="245"/>
    </row>
    <row r="346" spans="3:3" x14ac:dyDescent="0.2">
      <c r="C346" s="245"/>
    </row>
    <row r="347" spans="3:3" x14ac:dyDescent="0.2">
      <c r="C347" s="245"/>
    </row>
    <row r="348" spans="3:3" x14ac:dyDescent="0.2">
      <c r="C348" s="245"/>
    </row>
    <row r="349" spans="3:3" x14ac:dyDescent="0.2">
      <c r="C349" s="245"/>
    </row>
    <row r="350" spans="3:3" x14ac:dyDescent="0.2">
      <c r="C350" s="245"/>
    </row>
    <row r="351" spans="3:3" x14ac:dyDescent="0.2">
      <c r="C351" s="245"/>
    </row>
    <row r="352" spans="3:3" x14ac:dyDescent="0.2">
      <c r="C352" s="245"/>
    </row>
    <row r="353" spans="3:3" x14ac:dyDescent="0.2">
      <c r="C353" s="245"/>
    </row>
    <row r="354" spans="3:3" x14ac:dyDescent="0.2">
      <c r="C354" s="245"/>
    </row>
    <row r="355" spans="3:3" x14ac:dyDescent="0.2">
      <c r="C355" s="245"/>
    </row>
    <row r="356" spans="3:3" x14ac:dyDescent="0.2">
      <c r="C356" s="245"/>
    </row>
    <row r="357" spans="3:3" x14ac:dyDescent="0.2">
      <c r="C357" s="245"/>
    </row>
    <row r="358" spans="3:3" x14ac:dyDescent="0.2">
      <c r="C358" s="245"/>
    </row>
    <row r="359" spans="3:3" x14ac:dyDescent="0.2">
      <c r="C359" s="245"/>
    </row>
    <row r="360" spans="3:3" x14ac:dyDescent="0.2">
      <c r="C360" s="245"/>
    </row>
    <row r="361" spans="3:3" x14ac:dyDescent="0.2">
      <c r="C361" s="245"/>
    </row>
    <row r="362" spans="3:3" x14ac:dyDescent="0.2">
      <c r="C362" s="245"/>
    </row>
    <row r="363" spans="3:3" x14ac:dyDescent="0.2">
      <c r="C363" s="245"/>
    </row>
    <row r="364" spans="3:3" x14ac:dyDescent="0.2">
      <c r="C364" s="245"/>
    </row>
    <row r="365" spans="3:3" x14ac:dyDescent="0.2">
      <c r="C365" s="245"/>
    </row>
    <row r="366" spans="3:3" x14ac:dyDescent="0.2">
      <c r="C366" s="245"/>
    </row>
    <row r="367" spans="3:3" x14ac:dyDescent="0.2">
      <c r="C367" s="245"/>
    </row>
    <row r="368" spans="3:3" x14ac:dyDescent="0.2">
      <c r="C368" s="245"/>
    </row>
    <row r="369" spans="3:3" x14ac:dyDescent="0.2">
      <c r="C369" s="245"/>
    </row>
    <row r="370" spans="3:3" x14ac:dyDescent="0.2">
      <c r="C370" s="245"/>
    </row>
    <row r="371" spans="3:3" x14ac:dyDescent="0.2">
      <c r="C371" s="245"/>
    </row>
    <row r="372" spans="3:3" x14ac:dyDescent="0.2">
      <c r="C372" s="245"/>
    </row>
    <row r="373" spans="3:3" x14ac:dyDescent="0.2">
      <c r="C373" s="245"/>
    </row>
    <row r="374" spans="3:3" x14ac:dyDescent="0.2">
      <c r="C374" s="245"/>
    </row>
    <row r="375" spans="3:3" x14ac:dyDescent="0.2">
      <c r="C375" s="245"/>
    </row>
    <row r="376" spans="3:3" x14ac:dyDescent="0.2">
      <c r="C376" s="245"/>
    </row>
    <row r="377" spans="3:3" x14ac:dyDescent="0.2">
      <c r="C377" s="245"/>
    </row>
    <row r="378" spans="3:3" x14ac:dyDescent="0.2">
      <c r="C378" s="245"/>
    </row>
    <row r="379" spans="3:3" x14ac:dyDescent="0.2">
      <c r="C379" s="245"/>
    </row>
    <row r="380" spans="3:3" x14ac:dyDescent="0.2">
      <c r="C380" s="245"/>
    </row>
    <row r="381" spans="3:3" x14ac:dyDescent="0.2">
      <c r="C381" s="245"/>
    </row>
    <row r="382" spans="3:3" x14ac:dyDescent="0.2">
      <c r="C382" s="245"/>
    </row>
    <row r="383" spans="3:3" x14ac:dyDescent="0.2">
      <c r="C383" s="245"/>
    </row>
    <row r="384" spans="3:3" x14ac:dyDescent="0.2">
      <c r="C384" s="245"/>
    </row>
    <row r="385" spans="3:3" x14ac:dyDescent="0.2">
      <c r="C385" s="245"/>
    </row>
    <row r="386" spans="3:3" x14ac:dyDescent="0.2">
      <c r="C386" s="245"/>
    </row>
    <row r="387" spans="3:3" x14ac:dyDescent="0.2">
      <c r="C387" s="245"/>
    </row>
    <row r="388" spans="3:3" x14ac:dyDescent="0.2">
      <c r="C388" s="245"/>
    </row>
    <row r="389" spans="3:3" x14ac:dyDescent="0.2">
      <c r="C389" s="245"/>
    </row>
    <row r="390" spans="3:3" x14ac:dyDescent="0.2">
      <c r="C390" s="245"/>
    </row>
    <row r="391" spans="3:3" x14ac:dyDescent="0.2">
      <c r="C391" s="245"/>
    </row>
    <row r="392" spans="3:3" x14ac:dyDescent="0.2">
      <c r="C392" s="245"/>
    </row>
    <row r="393" spans="3:3" x14ac:dyDescent="0.2">
      <c r="C393" s="245"/>
    </row>
    <row r="394" spans="3:3" x14ac:dyDescent="0.2">
      <c r="C394" s="245"/>
    </row>
    <row r="395" spans="3:3" x14ac:dyDescent="0.2">
      <c r="C395" s="245"/>
    </row>
    <row r="396" spans="3:3" x14ac:dyDescent="0.2">
      <c r="C396" s="245"/>
    </row>
    <row r="397" spans="3:3" x14ac:dyDescent="0.2">
      <c r="C397" s="245"/>
    </row>
    <row r="398" spans="3:3" x14ac:dyDescent="0.2">
      <c r="C398" s="245"/>
    </row>
    <row r="399" spans="3:3" x14ac:dyDescent="0.2">
      <c r="C399" s="245"/>
    </row>
    <row r="400" spans="3:3" x14ac:dyDescent="0.2">
      <c r="C400" s="245"/>
    </row>
    <row r="401" spans="3:3" x14ac:dyDescent="0.2">
      <c r="C401" s="245"/>
    </row>
    <row r="402" spans="3:3" x14ac:dyDescent="0.2">
      <c r="C402" s="245"/>
    </row>
    <row r="403" spans="3:3" x14ac:dyDescent="0.2">
      <c r="C403" s="245"/>
    </row>
    <row r="404" spans="3:3" x14ac:dyDescent="0.2">
      <c r="C404" s="245"/>
    </row>
    <row r="405" spans="3:3" x14ac:dyDescent="0.2">
      <c r="C405" s="245"/>
    </row>
    <row r="406" spans="3:3" x14ac:dyDescent="0.2">
      <c r="C406" s="245"/>
    </row>
    <row r="407" spans="3:3" x14ac:dyDescent="0.2">
      <c r="C407" s="245"/>
    </row>
    <row r="408" spans="3:3" x14ac:dyDescent="0.2">
      <c r="C408" s="245"/>
    </row>
    <row r="409" spans="3:3" x14ac:dyDescent="0.2">
      <c r="C409" s="245"/>
    </row>
    <row r="410" spans="3:3" x14ac:dyDescent="0.2">
      <c r="C410" s="245"/>
    </row>
    <row r="411" spans="3:3" x14ac:dyDescent="0.2">
      <c r="C411" s="245"/>
    </row>
    <row r="412" spans="3:3" x14ac:dyDescent="0.2">
      <c r="C412" s="245"/>
    </row>
    <row r="413" spans="3:3" x14ac:dyDescent="0.2">
      <c r="C413" s="245"/>
    </row>
    <row r="414" spans="3:3" x14ac:dyDescent="0.2">
      <c r="C414" s="245"/>
    </row>
    <row r="415" spans="3:3" x14ac:dyDescent="0.2">
      <c r="C415" s="245"/>
    </row>
    <row r="416" spans="3:3" x14ac:dyDescent="0.2">
      <c r="C416" s="245"/>
    </row>
    <row r="417" spans="3:3" x14ac:dyDescent="0.2">
      <c r="C417" s="245"/>
    </row>
    <row r="418" spans="3:3" x14ac:dyDescent="0.2">
      <c r="C418" s="245"/>
    </row>
    <row r="419" spans="3:3" x14ac:dyDescent="0.2">
      <c r="C419" s="245"/>
    </row>
    <row r="420" spans="3:3" x14ac:dyDescent="0.2">
      <c r="C420" s="245"/>
    </row>
    <row r="421" spans="3:3" x14ac:dyDescent="0.2">
      <c r="C421" s="245"/>
    </row>
    <row r="422" spans="3:3" x14ac:dyDescent="0.2">
      <c r="C422" s="245"/>
    </row>
    <row r="423" spans="3:3" x14ac:dyDescent="0.2">
      <c r="C423" s="245"/>
    </row>
    <row r="424" spans="3:3" x14ac:dyDescent="0.2">
      <c r="C424" s="245"/>
    </row>
    <row r="425" spans="3:3" x14ac:dyDescent="0.2">
      <c r="C425" s="245"/>
    </row>
    <row r="426" spans="3:3" x14ac:dyDescent="0.2">
      <c r="C426" s="245"/>
    </row>
    <row r="427" spans="3:3" x14ac:dyDescent="0.2">
      <c r="C427" s="245"/>
    </row>
    <row r="428" spans="3:3" x14ac:dyDescent="0.2">
      <c r="C428" s="245"/>
    </row>
    <row r="429" spans="3:3" x14ac:dyDescent="0.2">
      <c r="C429" s="245"/>
    </row>
    <row r="430" spans="3:3" x14ac:dyDescent="0.2">
      <c r="C430" s="245"/>
    </row>
    <row r="431" spans="3:3" x14ac:dyDescent="0.2">
      <c r="C431" s="245"/>
    </row>
    <row r="432" spans="3:3" x14ac:dyDescent="0.2">
      <c r="C432" s="245"/>
    </row>
    <row r="433" spans="3:3" x14ac:dyDescent="0.2">
      <c r="C433" s="245"/>
    </row>
    <row r="434" spans="3:3" x14ac:dyDescent="0.2">
      <c r="C434" s="245"/>
    </row>
    <row r="435" spans="3:3" x14ac:dyDescent="0.2">
      <c r="C435" s="245"/>
    </row>
    <row r="436" spans="3:3" x14ac:dyDescent="0.2">
      <c r="C436" s="245"/>
    </row>
    <row r="437" spans="3:3" x14ac:dyDescent="0.2">
      <c r="C437" s="245"/>
    </row>
    <row r="438" spans="3:3" x14ac:dyDescent="0.2">
      <c r="C438" s="245"/>
    </row>
    <row r="439" spans="3:3" x14ac:dyDescent="0.2">
      <c r="C439" s="245"/>
    </row>
    <row r="440" spans="3:3" x14ac:dyDescent="0.2">
      <c r="C440" s="245"/>
    </row>
    <row r="441" spans="3:3" x14ac:dyDescent="0.2">
      <c r="C441" s="245"/>
    </row>
    <row r="442" spans="3:3" x14ac:dyDescent="0.2">
      <c r="C442" s="245"/>
    </row>
    <row r="443" spans="3:3" x14ac:dyDescent="0.2">
      <c r="C443" s="245"/>
    </row>
    <row r="444" spans="3:3" x14ac:dyDescent="0.2">
      <c r="C444" s="245"/>
    </row>
    <row r="445" spans="3:3" x14ac:dyDescent="0.2">
      <c r="C445" s="245"/>
    </row>
    <row r="446" spans="3:3" x14ac:dyDescent="0.2">
      <c r="C446" s="245"/>
    </row>
    <row r="447" spans="3:3" x14ac:dyDescent="0.2">
      <c r="C447" s="245"/>
    </row>
    <row r="448" spans="3:3" x14ac:dyDescent="0.2">
      <c r="C448" s="245"/>
    </row>
    <row r="449" spans="3:3" x14ac:dyDescent="0.2">
      <c r="C449" s="245"/>
    </row>
    <row r="450" spans="3:3" x14ac:dyDescent="0.2">
      <c r="C450" s="245"/>
    </row>
    <row r="451" spans="3:3" x14ac:dyDescent="0.2">
      <c r="C451" s="245"/>
    </row>
    <row r="452" spans="3:3" x14ac:dyDescent="0.2">
      <c r="C452" s="245"/>
    </row>
    <row r="453" spans="3:3" x14ac:dyDescent="0.2">
      <c r="C453" s="245"/>
    </row>
    <row r="454" spans="3:3" x14ac:dyDescent="0.2">
      <c r="C454" s="245"/>
    </row>
    <row r="455" spans="3:3" x14ac:dyDescent="0.2">
      <c r="C455" s="245"/>
    </row>
    <row r="456" spans="3:3" x14ac:dyDescent="0.2">
      <c r="C456" s="245"/>
    </row>
    <row r="457" spans="3:3" x14ac:dyDescent="0.2">
      <c r="C457" s="245"/>
    </row>
    <row r="458" spans="3:3" x14ac:dyDescent="0.2">
      <c r="C458" s="245"/>
    </row>
    <row r="459" spans="3:3" x14ac:dyDescent="0.2">
      <c r="C459" s="245"/>
    </row>
    <row r="460" spans="3:3" x14ac:dyDescent="0.2">
      <c r="C460" s="245"/>
    </row>
    <row r="461" spans="3:3" x14ac:dyDescent="0.2">
      <c r="C461" s="245"/>
    </row>
    <row r="462" spans="3:3" x14ac:dyDescent="0.2">
      <c r="C462" s="245"/>
    </row>
    <row r="463" spans="3:3" x14ac:dyDescent="0.2">
      <c r="C463" s="245"/>
    </row>
    <row r="464" spans="3:3" x14ac:dyDescent="0.2">
      <c r="C464" s="245"/>
    </row>
    <row r="465" spans="3:3" x14ac:dyDescent="0.2">
      <c r="C465" s="245"/>
    </row>
    <row r="466" spans="3:3" x14ac:dyDescent="0.2">
      <c r="C466" s="245"/>
    </row>
    <row r="467" spans="3:3" x14ac:dyDescent="0.2">
      <c r="C467" s="245"/>
    </row>
    <row r="468" spans="3:3" x14ac:dyDescent="0.2">
      <c r="C468" s="245"/>
    </row>
    <row r="469" spans="3:3" x14ac:dyDescent="0.2">
      <c r="C469" s="245"/>
    </row>
    <row r="470" spans="3:3" x14ac:dyDescent="0.2">
      <c r="C470" s="245"/>
    </row>
    <row r="471" spans="3:3" x14ac:dyDescent="0.2">
      <c r="C471" s="245"/>
    </row>
    <row r="472" spans="3:3" x14ac:dyDescent="0.2">
      <c r="C472" s="245"/>
    </row>
    <row r="473" spans="3:3" x14ac:dyDescent="0.2">
      <c r="C473" s="245"/>
    </row>
    <row r="474" spans="3:3" x14ac:dyDescent="0.2">
      <c r="C474" s="245"/>
    </row>
    <row r="475" spans="3:3" x14ac:dyDescent="0.2">
      <c r="C475" s="245"/>
    </row>
    <row r="476" spans="3:3" x14ac:dyDescent="0.2">
      <c r="C476" s="245"/>
    </row>
    <row r="477" spans="3:3" x14ac:dyDescent="0.2">
      <c r="C477" s="245"/>
    </row>
    <row r="478" spans="3:3" x14ac:dyDescent="0.2">
      <c r="C478" s="245"/>
    </row>
    <row r="479" spans="3:3" x14ac:dyDescent="0.2">
      <c r="C479" s="245"/>
    </row>
    <row r="480" spans="3:3" x14ac:dyDescent="0.2">
      <c r="C480" s="245"/>
    </row>
    <row r="481" spans="3:3" x14ac:dyDescent="0.2">
      <c r="C481" s="245"/>
    </row>
    <row r="482" spans="3:3" x14ac:dyDescent="0.2">
      <c r="C482" s="245"/>
    </row>
    <row r="483" spans="3:3" x14ac:dyDescent="0.2">
      <c r="C483" s="245"/>
    </row>
    <row r="484" spans="3:3" x14ac:dyDescent="0.2">
      <c r="C484" s="245"/>
    </row>
    <row r="485" spans="3:3" x14ac:dyDescent="0.2">
      <c r="C485" s="245"/>
    </row>
    <row r="486" spans="3:3" x14ac:dyDescent="0.2">
      <c r="C486" s="245"/>
    </row>
    <row r="487" spans="3:3" x14ac:dyDescent="0.2">
      <c r="C487" s="245"/>
    </row>
    <row r="488" spans="3:3" x14ac:dyDescent="0.2">
      <c r="C488" s="245"/>
    </row>
    <row r="489" spans="3:3" x14ac:dyDescent="0.2">
      <c r="C489" s="245"/>
    </row>
    <row r="490" spans="3:3" x14ac:dyDescent="0.2">
      <c r="C490" s="245"/>
    </row>
    <row r="491" spans="3:3" x14ac:dyDescent="0.2">
      <c r="C491" s="245"/>
    </row>
    <row r="492" spans="3:3" x14ac:dyDescent="0.2">
      <c r="C492" s="245"/>
    </row>
    <row r="493" spans="3:3" x14ac:dyDescent="0.2">
      <c r="C493" s="245"/>
    </row>
    <row r="494" spans="3:3" x14ac:dyDescent="0.2">
      <c r="C494" s="245"/>
    </row>
    <row r="495" spans="3:3" x14ac:dyDescent="0.2">
      <c r="C495" s="245"/>
    </row>
    <row r="496" spans="3:3" x14ac:dyDescent="0.2">
      <c r="C496" s="245"/>
    </row>
    <row r="497" spans="3:3" x14ac:dyDescent="0.2">
      <c r="C497" s="245"/>
    </row>
    <row r="498" spans="3:3" x14ac:dyDescent="0.2">
      <c r="C498" s="245"/>
    </row>
    <row r="499" spans="3:3" x14ac:dyDescent="0.2">
      <c r="C499" s="245"/>
    </row>
    <row r="500" spans="3:3" x14ac:dyDescent="0.2">
      <c r="C500" s="245"/>
    </row>
    <row r="501" spans="3:3" x14ac:dyDescent="0.2">
      <c r="C501" s="245"/>
    </row>
    <row r="502" spans="3:3" x14ac:dyDescent="0.2">
      <c r="C502" s="245"/>
    </row>
    <row r="503" spans="3:3" x14ac:dyDescent="0.2">
      <c r="C503" s="245"/>
    </row>
    <row r="504" spans="3:3" x14ac:dyDescent="0.2">
      <c r="C504" s="245"/>
    </row>
    <row r="505" spans="3:3" x14ac:dyDescent="0.2">
      <c r="C505" s="245"/>
    </row>
    <row r="506" spans="3:3" x14ac:dyDescent="0.2">
      <c r="C506" s="245"/>
    </row>
    <row r="507" spans="3:3" x14ac:dyDescent="0.2">
      <c r="C507" s="245"/>
    </row>
    <row r="508" spans="3:3" x14ac:dyDescent="0.2">
      <c r="C508" s="245"/>
    </row>
    <row r="509" spans="3:3" x14ac:dyDescent="0.2">
      <c r="C509" s="245"/>
    </row>
    <row r="510" spans="3:3" x14ac:dyDescent="0.2">
      <c r="C510" s="245"/>
    </row>
    <row r="511" spans="3:3" x14ac:dyDescent="0.2">
      <c r="C511" s="245"/>
    </row>
    <row r="512" spans="3:3" x14ac:dyDescent="0.2">
      <c r="C512" s="245"/>
    </row>
    <row r="513" spans="3:3" x14ac:dyDescent="0.2">
      <c r="C513" s="245"/>
    </row>
    <row r="514" spans="3:3" x14ac:dyDescent="0.2">
      <c r="C514" s="245"/>
    </row>
    <row r="515" spans="3:3" x14ac:dyDescent="0.2">
      <c r="C515" s="245"/>
    </row>
    <row r="516" spans="3:3" x14ac:dyDescent="0.2">
      <c r="C516" s="245"/>
    </row>
    <row r="517" spans="3:3" x14ac:dyDescent="0.2">
      <c r="C517" s="245"/>
    </row>
    <row r="518" spans="3:3" x14ac:dyDescent="0.2">
      <c r="C518" s="245"/>
    </row>
    <row r="519" spans="3:3" x14ac:dyDescent="0.2">
      <c r="C519" s="245"/>
    </row>
    <row r="520" spans="3:3" x14ac:dyDescent="0.2">
      <c r="C520" s="245"/>
    </row>
    <row r="521" spans="3:3" x14ac:dyDescent="0.2">
      <c r="C521" s="245"/>
    </row>
    <row r="522" spans="3:3" x14ac:dyDescent="0.2">
      <c r="C522" s="245"/>
    </row>
    <row r="523" spans="3:3" x14ac:dyDescent="0.2">
      <c r="C523" s="245"/>
    </row>
    <row r="524" spans="3:3" x14ac:dyDescent="0.2">
      <c r="C524" s="245"/>
    </row>
    <row r="525" spans="3:3" x14ac:dyDescent="0.2">
      <c r="C525" s="245"/>
    </row>
    <row r="526" spans="3:3" x14ac:dyDescent="0.2">
      <c r="C526" s="245"/>
    </row>
    <row r="527" spans="3:3" x14ac:dyDescent="0.2">
      <c r="C527" s="245"/>
    </row>
    <row r="528" spans="3:3" x14ac:dyDescent="0.2">
      <c r="C528" s="245"/>
    </row>
    <row r="529" spans="3:3" x14ac:dyDescent="0.2">
      <c r="C529" s="245"/>
    </row>
    <row r="530" spans="3:3" x14ac:dyDescent="0.2">
      <c r="C530" s="245"/>
    </row>
    <row r="531" spans="3:3" x14ac:dyDescent="0.2">
      <c r="C531" s="245"/>
    </row>
    <row r="532" spans="3:3" x14ac:dyDescent="0.2">
      <c r="C532" s="245"/>
    </row>
    <row r="533" spans="3:3" x14ac:dyDescent="0.2">
      <c r="C533" s="245"/>
    </row>
    <row r="534" spans="3:3" x14ac:dyDescent="0.2">
      <c r="C534" s="245"/>
    </row>
    <row r="535" spans="3:3" x14ac:dyDescent="0.2">
      <c r="C535" s="245"/>
    </row>
    <row r="536" spans="3:3" x14ac:dyDescent="0.2">
      <c r="C536" s="245"/>
    </row>
    <row r="537" spans="3:3" x14ac:dyDescent="0.2">
      <c r="C537" s="245"/>
    </row>
    <row r="538" spans="3:3" x14ac:dyDescent="0.2">
      <c r="C538" s="245"/>
    </row>
    <row r="539" spans="3:3" x14ac:dyDescent="0.2">
      <c r="C539" s="245"/>
    </row>
    <row r="540" spans="3:3" x14ac:dyDescent="0.2">
      <c r="C540" s="245"/>
    </row>
    <row r="541" spans="3:3" x14ac:dyDescent="0.2">
      <c r="C541" s="245"/>
    </row>
    <row r="542" spans="3:3" x14ac:dyDescent="0.2">
      <c r="C542" s="245"/>
    </row>
    <row r="543" spans="3:3" x14ac:dyDescent="0.2">
      <c r="C543" s="245"/>
    </row>
    <row r="544" spans="3:3" x14ac:dyDescent="0.2">
      <c r="C544" s="245"/>
    </row>
    <row r="545" spans="3:3" x14ac:dyDescent="0.2">
      <c r="C545" s="245"/>
    </row>
    <row r="546" spans="3:3" x14ac:dyDescent="0.2">
      <c r="C546" s="245"/>
    </row>
    <row r="547" spans="3:3" x14ac:dyDescent="0.2">
      <c r="C547" s="245"/>
    </row>
    <row r="548" spans="3:3" x14ac:dyDescent="0.2">
      <c r="C548" s="245"/>
    </row>
    <row r="549" spans="3:3" x14ac:dyDescent="0.2">
      <c r="C549" s="245"/>
    </row>
    <row r="550" spans="3:3" x14ac:dyDescent="0.2">
      <c r="C550" s="245"/>
    </row>
    <row r="551" spans="3:3" x14ac:dyDescent="0.2">
      <c r="C551" s="245"/>
    </row>
    <row r="552" spans="3:3" x14ac:dyDescent="0.2">
      <c r="C552" s="245"/>
    </row>
    <row r="553" spans="3:3" x14ac:dyDescent="0.2">
      <c r="C553" s="245"/>
    </row>
    <row r="554" spans="3:3" x14ac:dyDescent="0.2">
      <c r="C554" s="245"/>
    </row>
    <row r="555" spans="3:3" x14ac:dyDescent="0.2">
      <c r="C555" s="245"/>
    </row>
    <row r="556" spans="3:3" x14ac:dyDescent="0.2">
      <c r="C556" s="245"/>
    </row>
    <row r="557" spans="3:3" x14ac:dyDescent="0.2">
      <c r="C557" s="245"/>
    </row>
    <row r="558" spans="3:3" x14ac:dyDescent="0.2">
      <c r="C558" s="245"/>
    </row>
    <row r="559" spans="3:3" x14ac:dyDescent="0.2">
      <c r="C559" s="245"/>
    </row>
    <row r="560" spans="3:3" x14ac:dyDescent="0.2">
      <c r="C560" s="245"/>
    </row>
    <row r="561" spans="3:3" x14ac:dyDescent="0.2">
      <c r="C561" s="245"/>
    </row>
    <row r="562" spans="3:3" x14ac:dyDescent="0.2">
      <c r="C562" s="245"/>
    </row>
    <row r="563" spans="3:3" x14ac:dyDescent="0.2">
      <c r="C563" s="245"/>
    </row>
    <row r="564" spans="3:3" x14ac:dyDescent="0.2">
      <c r="C564" s="245"/>
    </row>
    <row r="565" spans="3:3" x14ac:dyDescent="0.2">
      <c r="C565" s="245"/>
    </row>
    <row r="566" spans="3:3" x14ac:dyDescent="0.2">
      <c r="C566" s="245"/>
    </row>
    <row r="567" spans="3:3" x14ac:dyDescent="0.2">
      <c r="C567" s="245"/>
    </row>
    <row r="568" spans="3:3" x14ac:dyDescent="0.2">
      <c r="C568" s="245"/>
    </row>
    <row r="569" spans="3:3" x14ac:dyDescent="0.2">
      <c r="C569" s="245"/>
    </row>
    <row r="570" spans="3:3" x14ac:dyDescent="0.2">
      <c r="C570" s="245"/>
    </row>
    <row r="571" spans="3:3" x14ac:dyDescent="0.2">
      <c r="C571" s="245"/>
    </row>
    <row r="572" spans="3:3" x14ac:dyDescent="0.2">
      <c r="C572" s="245"/>
    </row>
    <row r="573" spans="3:3" x14ac:dyDescent="0.2">
      <c r="C573" s="245"/>
    </row>
    <row r="574" spans="3:3" x14ac:dyDescent="0.2">
      <c r="C574" s="245"/>
    </row>
    <row r="575" spans="3:3" x14ac:dyDescent="0.2">
      <c r="C575" s="245"/>
    </row>
    <row r="576" spans="3:3" x14ac:dyDescent="0.2">
      <c r="C576" s="245"/>
    </row>
    <row r="577" spans="3:3" x14ac:dyDescent="0.2">
      <c r="C577" s="245"/>
    </row>
    <row r="578" spans="3:3" x14ac:dyDescent="0.2">
      <c r="C578" s="245"/>
    </row>
    <row r="579" spans="3:3" x14ac:dyDescent="0.2">
      <c r="C579" s="245"/>
    </row>
    <row r="580" spans="3:3" x14ac:dyDescent="0.2">
      <c r="C580" s="245"/>
    </row>
    <row r="581" spans="3:3" x14ac:dyDescent="0.2">
      <c r="C581" s="245"/>
    </row>
    <row r="582" spans="3:3" x14ac:dyDescent="0.2">
      <c r="C582" s="245"/>
    </row>
    <row r="583" spans="3:3" x14ac:dyDescent="0.2">
      <c r="C583" s="245"/>
    </row>
    <row r="584" spans="3:3" x14ac:dyDescent="0.2">
      <c r="C584" s="245"/>
    </row>
    <row r="585" spans="3:3" x14ac:dyDescent="0.2">
      <c r="C585" s="245"/>
    </row>
    <row r="586" spans="3:3" x14ac:dyDescent="0.2">
      <c r="C586" s="245"/>
    </row>
    <row r="587" spans="3:3" x14ac:dyDescent="0.2">
      <c r="C587" s="245"/>
    </row>
    <row r="588" spans="3:3" x14ac:dyDescent="0.2">
      <c r="C588" s="245"/>
    </row>
    <row r="589" spans="3:3" x14ac:dyDescent="0.2">
      <c r="C589" s="245"/>
    </row>
    <row r="590" spans="3:3" x14ac:dyDescent="0.2">
      <c r="C590" s="245"/>
    </row>
    <row r="591" spans="3:3" x14ac:dyDescent="0.2">
      <c r="C591" s="245"/>
    </row>
    <row r="592" spans="3:3" x14ac:dyDescent="0.2">
      <c r="C592" s="245"/>
    </row>
    <row r="593" spans="3:3" x14ac:dyDescent="0.2">
      <c r="C593" s="245"/>
    </row>
    <row r="594" spans="3:3" x14ac:dyDescent="0.2">
      <c r="C594" s="245"/>
    </row>
    <row r="595" spans="3:3" x14ac:dyDescent="0.2">
      <c r="C595" s="245"/>
    </row>
    <row r="596" spans="3:3" x14ac:dyDescent="0.2">
      <c r="C596" s="245"/>
    </row>
    <row r="597" spans="3:3" x14ac:dyDescent="0.2">
      <c r="C597" s="245"/>
    </row>
    <row r="598" spans="3:3" x14ac:dyDescent="0.2">
      <c r="C598" s="245"/>
    </row>
    <row r="599" spans="3:3" x14ac:dyDescent="0.2">
      <c r="C599" s="245"/>
    </row>
    <row r="600" spans="3:3" x14ac:dyDescent="0.2">
      <c r="C600" s="245"/>
    </row>
    <row r="601" spans="3:3" x14ac:dyDescent="0.2">
      <c r="C601" s="245"/>
    </row>
    <row r="602" spans="3:3" x14ac:dyDescent="0.2">
      <c r="C602" s="245"/>
    </row>
    <row r="603" spans="3:3" x14ac:dyDescent="0.2">
      <c r="C603" s="245"/>
    </row>
    <row r="604" spans="3:3" x14ac:dyDescent="0.2">
      <c r="C604" s="245"/>
    </row>
    <row r="605" spans="3:3" x14ac:dyDescent="0.2">
      <c r="C605" s="245"/>
    </row>
    <row r="606" spans="3:3" x14ac:dyDescent="0.2">
      <c r="C606" s="245"/>
    </row>
    <row r="607" spans="3:3" x14ac:dyDescent="0.2">
      <c r="C607" s="245"/>
    </row>
    <row r="608" spans="3:3" x14ac:dyDescent="0.2">
      <c r="C608" s="245"/>
    </row>
    <row r="609" spans="3:3" x14ac:dyDescent="0.2">
      <c r="C609" s="245"/>
    </row>
    <row r="610" spans="3:3" x14ac:dyDescent="0.2">
      <c r="C610" s="245"/>
    </row>
    <row r="611" spans="3:3" x14ac:dyDescent="0.2">
      <c r="C611" s="245"/>
    </row>
    <row r="612" spans="3:3" x14ac:dyDescent="0.2">
      <c r="C612" s="245"/>
    </row>
    <row r="613" spans="3:3" x14ac:dyDescent="0.2">
      <c r="C613" s="245"/>
    </row>
    <row r="614" spans="3:3" x14ac:dyDescent="0.2">
      <c r="C614" s="245"/>
    </row>
    <row r="615" spans="3:3" x14ac:dyDescent="0.2">
      <c r="C615" s="245"/>
    </row>
    <row r="616" spans="3:3" x14ac:dyDescent="0.2">
      <c r="C616" s="245"/>
    </row>
    <row r="617" spans="3:3" x14ac:dyDescent="0.2">
      <c r="C617" s="245"/>
    </row>
    <row r="618" spans="3:3" x14ac:dyDescent="0.2">
      <c r="C618" s="245"/>
    </row>
    <row r="619" spans="3:3" x14ac:dyDescent="0.2">
      <c r="C619" s="245"/>
    </row>
    <row r="620" spans="3:3" x14ac:dyDescent="0.2">
      <c r="C620" s="245"/>
    </row>
    <row r="621" spans="3:3" x14ac:dyDescent="0.2">
      <c r="C621" s="245"/>
    </row>
    <row r="622" spans="3:3" x14ac:dyDescent="0.2">
      <c r="C622" s="245"/>
    </row>
    <row r="623" spans="3:3" x14ac:dyDescent="0.2">
      <c r="C623" s="245"/>
    </row>
    <row r="624" spans="3:3" x14ac:dyDescent="0.2">
      <c r="C624" s="245"/>
    </row>
    <row r="625" spans="3:3" x14ac:dyDescent="0.2">
      <c r="C625" s="245"/>
    </row>
    <row r="626" spans="3:3" x14ac:dyDescent="0.2">
      <c r="C626" s="245"/>
    </row>
    <row r="627" spans="3:3" x14ac:dyDescent="0.2">
      <c r="C627" s="245"/>
    </row>
    <row r="628" spans="3:3" x14ac:dyDescent="0.2">
      <c r="C628" s="245"/>
    </row>
    <row r="629" spans="3:3" x14ac:dyDescent="0.2">
      <c r="C629" s="245"/>
    </row>
    <row r="630" spans="3:3" x14ac:dyDescent="0.2">
      <c r="C630" s="245"/>
    </row>
    <row r="631" spans="3:3" x14ac:dyDescent="0.2">
      <c r="C631" s="245"/>
    </row>
    <row r="632" spans="3:3" x14ac:dyDescent="0.2">
      <c r="C632" s="245"/>
    </row>
    <row r="633" spans="3:3" x14ac:dyDescent="0.2">
      <c r="C633" s="245"/>
    </row>
    <row r="634" spans="3:3" x14ac:dyDescent="0.2">
      <c r="C634" s="245"/>
    </row>
    <row r="635" spans="3:3" x14ac:dyDescent="0.2">
      <c r="C635" s="245"/>
    </row>
    <row r="636" spans="3:3" x14ac:dyDescent="0.2">
      <c r="C636" s="245"/>
    </row>
    <row r="637" spans="3:3" x14ac:dyDescent="0.2">
      <c r="C637" s="245"/>
    </row>
    <row r="638" spans="3:3" x14ac:dyDescent="0.2">
      <c r="C638" s="245"/>
    </row>
    <row r="639" spans="3:3" x14ac:dyDescent="0.2">
      <c r="C639" s="245"/>
    </row>
    <row r="640" spans="3:3" x14ac:dyDescent="0.2">
      <c r="C640" s="245"/>
    </row>
    <row r="641" spans="3:3" x14ac:dyDescent="0.2">
      <c r="C641" s="245"/>
    </row>
    <row r="642" spans="3:3" x14ac:dyDescent="0.2">
      <c r="C642" s="245"/>
    </row>
    <row r="643" spans="3:3" x14ac:dyDescent="0.2">
      <c r="C643" s="245"/>
    </row>
    <row r="644" spans="3:3" x14ac:dyDescent="0.2">
      <c r="C644" s="245"/>
    </row>
    <row r="645" spans="3:3" x14ac:dyDescent="0.2">
      <c r="C645" s="245"/>
    </row>
    <row r="646" spans="3:3" x14ac:dyDescent="0.2">
      <c r="C646" s="245"/>
    </row>
    <row r="647" spans="3:3" x14ac:dyDescent="0.2">
      <c r="C647" s="245"/>
    </row>
    <row r="648" spans="3:3" x14ac:dyDescent="0.2">
      <c r="C648" s="245"/>
    </row>
    <row r="649" spans="3:3" x14ac:dyDescent="0.2">
      <c r="C649" s="245"/>
    </row>
    <row r="650" spans="3:3" x14ac:dyDescent="0.2">
      <c r="C650" s="245"/>
    </row>
    <row r="651" spans="3:3" x14ac:dyDescent="0.2">
      <c r="C651" s="245"/>
    </row>
    <row r="652" spans="3:3" x14ac:dyDescent="0.2">
      <c r="C652" s="245"/>
    </row>
    <row r="653" spans="3:3" x14ac:dyDescent="0.2">
      <c r="C653" s="245"/>
    </row>
    <row r="654" spans="3:3" x14ac:dyDescent="0.2">
      <c r="C654" s="245"/>
    </row>
    <row r="655" spans="3:3" x14ac:dyDescent="0.2">
      <c r="C655" s="245"/>
    </row>
    <row r="656" spans="3:3" x14ac:dyDescent="0.2">
      <c r="C656" s="245"/>
    </row>
    <row r="657" spans="3:3" x14ac:dyDescent="0.2">
      <c r="C657" s="245"/>
    </row>
    <row r="658" spans="3:3" x14ac:dyDescent="0.2">
      <c r="C658" s="245"/>
    </row>
    <row r="659" spans="3:3" x14ac:dyDescent="0.2">
      <c r="C659" s="245"/>
    </row>
    <row r="660" spans="3:3" x14ac:dyDescent="0.2">
      <c r="C660" s="245"/>
    </row>
    <row r="661" spans="3:3" x14ac:dyDescent="0.2">
      <c r="C661" s="245"/>
    </row>
    <row r="662" spans="3:3" x14ac:dyDescent="0.2">
      <c r="C662" s="245"/>
    </row>
    <row r="663" spans="3:3" x14ac:dyDescent="0.2">
      <c r="C663" s="245"/>
    </row>
    <row r="664" spans="3:3" x14ac:dyDescent="0.2">
      <c r="C664" s="245"/>
    </row>
    <row r="665" spans="3:3" x14ac:dyDescent="0.2">
      <c r="C665" s="245"/>
    </row>
    <row r="666" spans="3:3" x14ac:dyDescent="0.2">
      <c r="C666" s="245"/>
    </row>
    <row r="667" spans="3:3" x14ac:dyDescent="0.2">
      <c r="C667" s="245"/>
    </row>
    <row r="668" spans="3:3" x14ac:dyDescent="0.2">
      <c r="C668" s="245"/>
    </row>
    <row r="669" spans="3:3" x14ac:dyDescent="0.2">
      <c r="C669" s="245"/>
    </row>
    <row r="670" spans="3:3" x14ac:dyDescent="0.2">
      <c r="C670" s="245"/>
    </row>
    <row r="671" spans="3:3" x14ac:dyDescent="0.2">
      <c r="C671" s="245"/>
    </row>
    <row r="672" spans="3:3" x14ac:dyDescent="0.2">
      <c r="C672" s="245"/>
    </row>
    <row r="673" spans="3:3" x14ac:dyDescent="0.2">
      <c r="C673" s="245"/>
    </row>
    <row r="674" spans="3:3" x14ac:dyDescent="0.2">
      <c r="C674" s="245"/>
    </row>
    <row r="675" spans="3:3" x14ac:dyDescent="0.2">
      <c r="C675" s="245"/>
    </row>
    <row r="676" spans="3:3" x14ac:dyDescent="0.2">
      <c r="C676" s="245"/>
    </row>
    <row r="677" spans="3:3" x14ac:dyDescent="0.2">
      <c r="C677" s="245"/>
    </row>
    <row r="678" spans="3:3" x14ac:dyDescent="0.2">
      <c r="C678" s="245"/>
    </row>
    <row r="679" spans="3:3" x14ac:dyDescent="0.2">
      <c r="C679" s="245"/>
    </row>
    <row r="680" spans="3:3" x14ac:dyDescent="0.2">
      <c r="C680" s="245"/>
    </row>
    <row r="681" spans="3:3" x14ac:dyDescent="0.2">
      <c r="C681" s="245"/>
    </row>
    <row r="682" spans="3:3" x14ac:dyDescent="0.2">
      <c r="C682" s="245"/>
    </row>
    <row r="683" spans="3:3" x14ac:dyDescent="0.2">
      <c r="C683" s="245"/>
    </row>
    <row r="684" spans="3:3" x14ac:dyDescent="0.2">
      <c r="C684" s="245"/>
    </row>
    <row r="685" spans="3:3" x14ac:dyDescent="0.2">
      <c r="C685" s="245"/>
    </row>
    <row r="686" spans="3:3" x14ac:dyDescent="0.2">
      <c r="C686" s="245"/>
    </row>
    <row r="687" spans="3:3" x14ac:dyDescent="0.2">
      <c r="C687" s="245"/>
    </row>
    <row r="688" spans="3:3" x14ac:dyDescent="0.2">
      <c r="C688" s="245"/>
    </row>
    <row r="689" spans="3:3" x14ac:dyDescent="0.2">
      <c r="C689" s="245"/>
    </row>
    <row r="690" spans="3:3" x14ac:dyDescent="0.2">
      <c r="C690" s="245"/>
    </row>
    <row r="691" spans="3:3" x14ac:dyDescent="0.2">
      <c r="C691" s="245"/>
    </row>
    <row r="692" spans="3:3" x14ac:dyDescent="0.2">
      <c r="C692" s="245"/>
    </row>
    <row r="693" spans="3:3" x14ac:dyDescent="0.2">
      <c r="C693" s="245"/>
    </row>
    <row r="694" spans="3:3" x14ac:dyDescent="0.2">
      <c r="C694" s="245"/>
    </row>
    <row r="695" spans="3:3" x14ac:dyDescent="0.2">
      <c r="C695" s="245"/>
    </row>
    <row r="696" spans="3:3" x14ac:dyDescent="0.2">
      <c r="C696" s="245"/>
    </row>
    <row r="697" spans="3:3" x14ac:dyDescent="0.2">
      <c r="C697" s="245"/>
    </row>
    <row r="698" spans="3:3" x14ac:dyDescent="0.2">
      <c r="C698" s="245"/>
    </row>
    <row r="699" spans="3:3" x14ac:dyDescent="0.2">
      <c r="C699" s="245"/>
    </row>
    <row r="700" spans="3:3" x14ac:dyDescent="0.2">
      <c r="C700" s="245"/>
    </row>
    <row r="701" spans="3:3" x14ac:dyDescent="0.2">
      <c r="C701" s="245"/>
    </row>
    <row r="702" spans="3:3" x14ac:dyDescent="0.2">
      <c r="C702" s="245"/>
    </row>
    <row r="703" spans="3:3" x14ac:dyDescent="0.2">
      <c r="C703" s="245"/>
    </row>
    <row r="704" spans="3:3" x14ac:dyDescent="0.2">
      <c r="C704" s="245"/>
    </row>
    <row r="705" spans="3:3" x14ac:dyDescent="0.2">
      <c r="C705" s="245"/>
    </row>
    <row r="706" spans="3:3" x14ac:dyDescent="0.2">
      <c r="C706" s="245"/>
    </row>
    <row r="707" spans="3:3" x14ac:dyDescent="0.2">
      <c r="C707" s="245"/>
    </row>
    <row r="708" spans="3:3" x14ac:dyDescent="0.2">
      <c r="C708" s="245"/>
    </row>
    <row r="709" spans="3:3" x14ac:dyDescent="0.2">
      <c r="C709" s="245"/>
    </row>
    <row r="710" spans="3:3" x14ac:dyDescent="0.2">
      <c r="C710" s="245"/>
    </row>
    <row r="711" spans="3:3" x14ac:dyDescent="0.2">
      <c r="C711" s="245"/>
    </row>
    <row r="712" spans="3:3" x14ac:dyDescent="0.2">
      <c r="C712" s="245"/>
    </row>
    <row r="713" spans="3:3" x14ac:dyDescent="0.2">
      <c r="C713" s="245"/>
    </row>
    <row r="714" spans="3:3" x14ac:dyDescent="0.2">
      <c r="C714" s="245"/>
    </row>
    <row r="715" spans="3:3" x14ac:dyDescent="0.2">
      <c r="C715" s="245"/>
    </row>
    <row r="716" spans="3:3" x14ac:dyDescent="0.2">
      <c r="C716" s="245"/>
    </row>
    <row r="717" spans="3:3" x14ac:dyDescent="0.2">
      <c r="C717" s="245"/>
    </row>
    <row r="718" spans="3:3" x14ac:dyDescent="0.2">
      <c r="C718" s="245"/>
    </row>
    <row r="719" spans="3:3" x14ac:dyDescent="0.2">
      <c r="C719" s="245"/>
    </row>
    <row r="720" spans="3:3" x14ac:dyDescent="0.2">
      <c r="C720" s="245"/>
    </row>
    <row r="721" spans="3:3" x14ac:dyDescent="0.2">
      <c r="C721" s="245"/>
    </row>
    <row r="722" spans="3:3" x14ac:dyDescent="0.2">
      <c r="C722" s="245"/>
    </row>
    <row r="723" spans="3:3" x14ac:dyDescent="0.2">
      <c r="C723" s="245"/>
    </row>
    <row r="724" spans="3:3" x14ac:dyDescent="0.2">
      <c r="C724" s="245"/>
    </row>
    <row r="725" spans="3:3" x14ac:dyDescent="0.2">
      <c r="C725" s="245"/>
    </row>
    <row r="726" spans="3:3" x14ac:dyDescent="0.2">
      <c r="C726" s="245"/>
    </row>
    <row r="727" spans="3:3" x14ac:dyDescent="0.2">
      <c r="C727" s="245"/>
    </row>
    <row r="728" spans="3:3" x14ac:dyDescent="0.2">
      <c r="C728" s="245"/>
    </row>
    <row r="729" spans="3:3" x14ac:dyDescent="0.2">
      <c r="C729" s="245"/>
    </row>
    <row r="730" spans="3:3" x14ac:dyDescent="0.2">
      <c r="C730" s="245"/>
    </row>
    <row r="731" spans="3:3" x14ac:dyDescent="0.2">
      <c r="C731" s="245"/>
    </row>
    <row r="732" spans="3:3" x14ac:dyDescent="0.2">
      <c r="C732" s="245"/>
    </row>
    <row r="733" spans="3:3" x14ac:dyDescent="0.2">
      <c r="C733" s="245"/>
    </row>
    <row r="734" spans="3:3" x14ac:dyDescent="0.2">
      <c r="C734" s="245"/>
    </row>
    <row r="735" spans="3:3" x14ac:dyDescent="0.2">
      <c r="C735" s="245"/>
    </row>
    <row r="736" spans="3:3" x14ac:dyDescent="0.2">
      <c r="C736" s="245"/>
    </row>
    <row r="737" spans="3:3" x14ac:dyDescent="0.2">
      <c r="C737" s="245"/>
    </row>
    <row r="738" spans="3:3" x14ac:dyDescent="0.2">
      <c r="C738" s="245"/>
    </row>
    <row r="739" spans="3:3" x14ac:dyDescent="0.2">
      <c r="C739" s="245"/>
    </row>
    <row r="740" spans="3:3" x14ac:dyDescent="0.2">
      <c r="C740" s="245"/>
    </row>
    <row r="741" spans="3:3" x14ac:dyDescent="0.2">
      <c r="C741" s="245"/>
    </row>
    <row r="742" spans="3:3" x14ac:dyDescent="0.2">
      <c r="C742" s="245"/>
    </row>
    <row r="743" spans="3:3" x14ac:dyDescent="0.2">
      <c r="C743" s="245"/>
    </row>
    <row r="744" spans="3:3" x14ac:dyDescent="0.2">
      <c r="C744" s="245"/>
    </row>
    <row r="745" spans="3:3" x14ac:dyDescent="0.2">
      <c r="C745" s="245"/>
    </row>
    <row r="746" spans="3:3" x14ac:dyDescent="0.2">
      <c r="C746" s="245"/>
    </row>
    <row r="747" spans="3:3" x14ac:dyDescent="0.2">
      <c r="C747" s="245"/>
    </row>
    <row r="748" spans="3:3" x14ac:dyDescent="0.2">
      <c r="C748" s="245"/>
    </row>
    <row r="749" spans="3:3" x14ac:dyDescent="0.2">
      <c r="C749" s="245"/>
    </row>
    <row r="750" spans="3:3" x14ac:dyDescent="0.2">
      <c r="C750" s="245"/>
    </row>
    <row r="751" spans="3:3" x14ac:dyDescent="0.2">
      <c r="C751" s="245"/>
    </row>
    <row r="752" spans="3:3" x14ac:dyDescent="0.2">
      <c r="C752" s="245"/>
    </row>
    <row r="753" spans="3:3" x14ac:dyDescent="0.2">
      <c r="C753" s="245"/>
    </row>
    <row r="754" spans="3:3" x14ac:dyDescent="0.2">
      <c r="C754" s="245"/>
    </row>
    <row r="755" spans="3:3" x14ac:dyDescent="0.2">
      <c r="C755" s="245"/>
    </row>
    <row r="756" spans="3:3" x14ac:dyDescent="0.2">
      <c r="C756" s="245"/>
    </row>
    <row r="757" spans="3:3" x14ac:dyDescent="0.2">
      <c r="C757" s="245"/>
    </row>
    <row r="758" spans="3:3" x14ac:dyDescent="0.2">
      <c r="C758" s="245"/>
    </row>
    <row r="759" spans="3:3" x14ac:dyDescent="0.2">
      <c r="C759" s="245"/>
    </row>
    <row r="760" spans="3:3" x14ac:dyDescent="0.2">
      <c r="C760" s="245"/>
    </row>
    <row r="761" spans="3:3" x14ac:dyDescent="0.2">
      <c r="C761" s="245"/>
    </row>
    <row r="762" spans="3:3" x14ac:dyDescent="0.2">
      <c r="C762" s="245"/>
    </row>
    <row r="763" spans="3:3" x14ac:dyDescent="0.2">
      <c r="C763" s="245"/>
    </row>
    <row r="764" spans="3:3" x14ac:dyDescent="0.2">
      <c r="C764" s="245"/>
    </row>
    <row r="765" spans="3:3" x14ac:dyDescent="0.2">
      <c r="C765" s="245"/>
    </row>
    <row r="766" spans="3:3" x14ac:dyDescent="0.2">
      <c r="C766" s="245"/>
    </row>
    <row r="767" spans="3:3" x14ac:dyDescent="0.2">
      <c r="C767" s="245"/>
    </row>
    <row r="768" spans="3:3" x14ac:dyDescent="0.2">
      <c r="C768" s="245"/>
    </row>
    <row r="769" spans="3:3" x14ac:dyDescent="0.2">
      <c r="C769" s="245"/>
    </row>
    <row r="770" spans="3:3" x14ac:dyDescent="0.2">
      <c r="C770" s="245"/>
    </row>
    <row r="771" spans="3:3" x14ac:dyDescent="0.2">
      <c r="C771" s="245"/>
    </row>
    <row r="772" spans="3:3" x14ac:dyDescent="0.2">
      <c r="C772" s="245"/>
    </row>
    <row r="773" spans="3:3" x14ac:dyDescent="0.2">
      <c r="C773" s="245"/>
    </row>
    <row r="774" spans="3:3" x14ac:dyDescent="0.2">
      <c r="C774" s="245"/>
    </row>
    <row r="775" spans="3:3" x14ac:dyDescent="0.2">
      <c r="C775" s="245"/>
    </row>
    <row r="776" spans="3:3" x14ac:dyDescent="0.2">
      <c r="C776" s="245"/>
    </row>
    <row r="777" spans="3:3" x14ac:dyDescent="0.2">
      <c r="C777" s="245"/>
    </row>
    <row r="778" spans="3:3" x14ac:dyDescent="0.2">
      <c r="C778" s="245"/>
    </row>
    <row r="779" spans="3:3" x14ac:dyDescent="0.2">
      <c r="C779" s="245"/>
    </row>
    <row r="780" spans="3:3" x14ac:dyDescent="0.2">
      <c r="C780" s="245"/>
    </row>
    <row r="781" spans="3:3" x14ac:dyDescent="0.2">
      <c r="C781" s="245"/>
    </row>
    <row r="782" spans="3:3" x14ac:dyDescent="0.2">
      <c r="C782" s="245"/>
    </row>
    <row r="783" spans="3:3" x14ac:dyDescent="0.2">
      <c r="C783" s="245"/>
    </row>
    <row r="784" spans="3:3" x14ac:dyDescent="0.2">
      <c r="C784" s="245"/>
    </row>
    <row r="785" spans="3:3" x14ac:dyDescent="0.2">
      <c r="C785" s="245"/>
    </row>
    <row r="786" spans="3:3" x14ac:dyDescent="0.2">
      <c r="C786" s="245"/>
    </row>
    <row r="787" spans="3:3" x14ac:dyDescent="0.2">
      <c r="C787" s="245"/>
    </row>
    <row r="788" spans="3:3" x14ac:dyDescent="0.2">
      <c r="C788" s="245"/>
    </row>
    <row r="789" spans="3:3" x14ac:dyDescent="0.2">
      <c r="C789" s="245"/>
    </row>
    <row r="790" spans="3:3" x14ac:dyDescent="0.2">
      <c r="C790" s="245"/>
    </row>
    <row r="791" spans="3:3" x14ac:dyDescent="0.2">
      <c r="C791" s="245"/>
    </row>
    <row r="792" spans="3:3" x14ac:dyDescent="0.2">
      <c r="C792" s="245"/>
    </row>
    <row r="793" spans="3:3" x14ac:dyDescent="0.2">
      <c r="C793" s="245"/>
    </row>
    <row r="794" spans="3:3" x14ac:dyDescent="0.2">
      <c r="C794" s="245"/>
    </row>
    <row r="795" spans="3:3" x14ac:dyDescent="0.2">
      <c r="C795" s="245"/>
    </row>
    <row r="796" spans="3:3" x14ac:dyDescent="0.2">
      <c r="C796" s="245"/>
    </row>
    <row r="797" spans="3:3" x14ac:dyDescent="0.2">
      <c r="C797" s="245"/>
    </row>
    <row r="798" spans="3:3" x14ac:dyDescent="0.2">
      <c r="C798" s="245"/>
    </row>
    <row r="799" spans="3:3" x14ac:dyDescent="0.2">
      <c r="C799" s="245"/>
    </row>
    <row r="800" spans="3:3" x14ac:dyDescent="0.2">
      <c r="C800" s="245"/>
    </row>
    <row r="801" spans="3:3" x14ac:dyDescent="0.2">
      <c r="C801" s="245"/>
    </row>
    <row r="802" spans="3:3" x14ac:dyDescent="0.2">
      <c r="C802" s="245"/>
    </row>
    <row r="803" spans="3:3" x14ac:dyDescent="0.2">
      <c r="C803" s="245"/>
    </row>
    <row r="804" spans="3:3" x14ac:dyDescent="0.2">
      <c r="C804" s="245"/>
    </row>
    <row r="805" spans="3:3" x14ac:dyDescent="0.2">
      <c r="C805" s="245"/>
    </row>
    <row r="806" spans="3:3" x14ac:dyDescent="0.2">
      <c r="C806" s="245"/>
    </row>
    <row r="807" spans="3:3" x14ac:dyDescent="0.2">
      <c r="C807" s="245"/>
    </row>
    <row r="808" spans="3:3" x14ac:dyDescent="0.2">
      <c r="C808" s="245"/>
    </row>
    <row r="809" spans="3:3" x14ac:dyDescent="0.2">
      <c r="C809" s="245"/>
    </row>
    <row r="810" spans="3:3" x14ac:dyDescent="0.2">
      <c r="C810" s="245"/>
    </row>
    <row r="811" spans="3:3" x14ac:dyDescent="0.2">
      <c r="C811" s="245"/>
    </row>
    <row r="812" spans="3:3" x14ac:dyDescent="0.2">
      <c r="C812" s="245"/>
    </row>
    <row r="813" spans="3:3" x14ac:dyDescent="0.2">
      <c r="C813" s="245"/>
    </row>
    <row r="814" spans="3:3" x14ac:dyDescent="0.2">
      <c r="C814" s="245"/>
    </row>
    <row r="815" spans="3:3" x14ac:dyDescent="0.2">
      <c r="C815" s="245"/>
    </row>
    <row r="816" spans="3:3" x14ac:dyDescent="0.2">
      <c r="C816" s="245"/>
    </row>
    <row r="817" spans="3:3" x14ac:dyDescent="0.2">
      <c r="C817" s="245"/>
    </row>
    <row r="818" spans="3:3" x14ac:dyDescent="0.2">
      <c r="C818" s="245"/>
    </row>
    <row r="819" spans="3:3" x14ac:dyDescent="0.2">
      <c r="C819" s="245"/>
    </row>
    <row r="820" spans="3:3" x14ac:dyDescent="0.2">
      <c r="C820" s="245"/>
    </row>
    <row r="821" spans="3:3" x14ac:dyDescent="0.2">
      <c r="C821" s="245"/>
    </row>
    <row r="822" spans="3:3" x14ac:dyDescent="0.2">
      <c r="C822" s="245"/>
    </row>
    <row r="823" spans="3:3" x14ac:dyDescent="0.2">
      <c r="C823" s="245"/>
    </row>
    <row r="824" spans="3:3" x14ac:dyDescent="0.2">
      <c r="C824" s="245"/>
    </row>
    <row r="825" spans="3:3" x14ac:dyDescent="0.2">
      <c r="C825" s="245"/>
    </row>
    <row r="826" spans="3:3" x14ac:dyDescent="0.2">
      <c r="C826" s="245"/>
    </row>
    <row r="827" spans="3:3" x14ac:dyDescent="0.2">
      <c r="C827" s="245"/>
    </row>
    <row r="828" spans="3:3" x14ac:dyDescent="0.2">
      <c r="C828" s="245"/>
    </row>
    <row r="829" spans="3:3" x14ac:dyDescent="0.2">
      <c r="C829" s="245"/>
    </row>
    <row r="830" spans="3:3" x14ac:dyDescent="0.2">
      <c r="C830" s="245"/>
    </row>
    <row r="831" spans="3:3" x14ac:dyDescent="0.2">
      <c r="C831" s="245"/>
    </row>
    <row r="832" spans="3:3" x14ac:dyDescent="0.2">
      <c r="C832" s="245"/>
    </row>
    <row r="833" spans="3:3" x14ac:dyDescent="0.2">
      <c r="C833" s="245"/>
    </row>
    <row r="834" spans="3:3" x14ac:dyDescent="0.2">
      <c r="C834" s="245"/>
    </row>
    <row r="835" spans="3:3" x14ac:dyDescent="0.2">
      <c r="C835" s="245"/>
    </row>
    <row r="836" spans="3:3" x14ac:dyDescent="0.2">
      <c r="C836" s="245"/>
    </row>
    <row r="837" spans="3:3" x14ac:dyDescent="0.2">
      <c r="C837" s="245"/>
    </row>
    <row r="838" spans="3:3" x14ac:dyDescent="0.2">
      <c r="C838" s="245"/>
    </row>
    <row r="839" spans="3:3" x14ac:dyDescent="0.2">
      <c r="C839" s="245"/>
    </row>
    <row r="840" spans="3:3" x14ac:dyDescent="0.2">
      <c r="C840" s="245"/>
    </row>
    <row r="841" spans="3:3" x14ac:dyDescent="0.2">
      <c r="C841" s="245"/>
    </row>
    <row r="842" spans="3:3" x14ac:dyDescent="0.2">
      <c r="C842" s="245"/>
    </row>
    <row r="843" spans="3:3" x14ac:dyDescent="0.2">
      <c r="C843" s="245"/>
    </row>
    <row r="844" spans="3:3" x14ac:dyDescent="0.2">
      <c r="C844" s="245"/>
    </row>
    <row r="845" spans="3:3" x14ac:dyDescent="0.2">
      <c r="C845" s="245"/>
    </row>
    <row r="846" spans="3:3" x14ac:dyDescent="0.2">
      <c r="C846" s="245"/>
    </row>
    <row r="847" spans="3:3" x14ac:dyDescent="0.2">
      <c r="C847" s="245"/>
    </row>
    <row r="848" spans="3:3" x14ac:dyDescent="0.2">
      <c r="C848" s="245"/>
    </row>
    <row r="849" spans="3:3" x14ac:dyDescent="0.2">
      <c r="C849" s="245"/>
    </row>
    <row r="850" spans="3:3" x14ac:dyDescent="0.2">
      <c r="C850" s="245"/>
    </row>
    <row r="851" spans="3:3" x14ac:dyDescent="0.2">
      <c r="C851" s="245"/>
    </row>
    <row r="852" spans="3:3" x14ac:dyDescent="0.2">
      <c r="C852" s="245"/>
    </row>
    <row r="853" spans="3:3" x14ac:dyDescent="0.2">
      <c r="C853" s="245"/>
    </row>
    <row r="854" spans="3:3" x14ac:dyDescent="0.2">
      <c r="C854" s="245"/>
    </row>
    <row r="855" spans="3:3" x14ac:dyDescent="0.2">
      <c r="C855" s="245"/>
    </row>
    <row r="856" spans="3:3" x14ac:dyDescent="0.2">
      <c r="C856" s="245"/>
    </row>
    <row r="857" spans="3:3" x14ac:dyDescent="0.2">
      <c r="C857" s="245"/>
    </row>
    <row r="858" spans="3:3" x14ac:dyDescent="0.2">
      <c r="C858" s="245"/>
    </row>
    <row r="859" spans="3:3" x14ac:dyDescent="0.2">
      <c r="C859" s="245"/>
    </row>
    <row r="860" spans="3:3" x14ac:dyDescent="0.2">
      <c r="C860" s="245"/>
    </row>
    <row r="861" spans="3:3" x14ac:dyDescent="0.2">
      <c r="C861" s="245"/>
    </row>
    <row r="862" spans="3:3" x14ac:dyDescent="0.2">
      <c r="C862" s="245"/>
    </row>
    <row r="863" spans="3:3" x14ac:dyDescent="0.2">
      <c r="C863" s="245"/>
    </row>
    <row r="864" spans="3:3" x14ac:dyDescent="0.2">
      <c r="C864" s="245"/>
    </row>
    <row r="865" spans="3:3" x14ac:dyDescent="0.2">
      <c r="C865" s="245"/>
    </row>
    <row r="866" spans="3:3" x14ac:dyDescent="0.2">
      <c r="C866" s="245"/>
    </row>
    <row r="867" spans="3:3" x14ac:dyDescent="0.2">
      <c r="C867" s="245"/>
    </row>
    <row r="868" spans="3:3" x14ac:dyDescent="0.2">
      <c r="C868" s="245"/>
    </row>
    <row r="869" spans="3:3" x14ac:dyDescent="0.2">
      <c r="C869" s="245"/>
    </row>
    <row r="870" spans="3:3" x14ac:dyDescent="0.2">
      <c r="C870" s="245"/>
    </row>
    <row r="871" spans="3:3" x14ac:dyDescent="0.2">
      <c r="C871" s="245"/>
    </row>
    <row r="872" spans="3:3" x14ac:dyDescent="0.2">
      <c r="C872" s="245"/>
    </row>
    <row r="873" spans="3:3" x14ac:dyDescent="0.2">
      <c r="C873" s="245"/>
    </row>
    <row r="874" spans="3:3" x14ac:dyDescent="0.2">
      <c r="C874" s="245"/>
    </row>
    <row r="875" spans="3:3" x14ac:dyDescent="0.2">
      <c r="C875" s="245"/>
    </row>
    <row r="876" spans="3:3" x14ac:dyDescent="0.2">
      <c r="C876" s="245"/>
    </row>
    <row r="877" spans="3:3" x14ac:dyDescent="0.2">
      <c r="C877" s="245"/>
    </row>
    <row r="878" spans="3:3" x14ac:dyDescent="0.2">
      <c r="C878" s="245"/>
    </row>
    <row r="879" spans="3:3" x14ac:dyDescent="0.2">
      <c r="C879" s="245"/>
    </row>
    <row r="880" spans="3:3" x14ac:dyDescent="0.2">
      <c r="C880" s="245"/>
    </row>
    <row r="881" spans="3:3" x14ac:dyDescent="0.2">
      <c r="C881" s="245"/>
    </row>
    <row r="882" spans="3:3" x14ac:dyDescent="0.2">
      <c r="C882" s="245"/>
    </row>
    <row r="883" spans="3:3" x14ac:dyDescent="0.2">
      <c r="C883" s="245"/>
    </row>
    <row r="884" spans="3:3" x14ac:dyDescent="0.2">
      <c r="C884" s="245"/>
    </row>
    <row r="885" spans="3:3" x14ac:dyDescent="0.2">
      <c r="C885" s="245"/>
    </row>
    <row r="886" spans="3:3" x14ac:dyDescent="0.2">
      <c r="C886" s="245"/>
    </row>
    <row r="887" spans="3:3" x14ac:dyDescent="0.2">
      <c r="C887" s="245"/>
    </row>
    <row r="888" spans="3:3" x14ac:dyDescent="0.2">
      <c r="C888" s="245"/>
    </row>
    <row r="889" spans="3:3" x14ac:dyDescent="0.2">
      <c r="C889" s="245"/>
    </row>
    <row r="890" spans="3:3" x14ac:dyDescent="0.2">
      <c r="C890" s="245"/>
    </row>
    <row r="891" spans="3:3" x14ac:dyDescent="0.2">
      <c r="C891" s="245"/>
    </row>
    <row r="892" spans="3:3" x14ac:dyDescent="0.2">
      <c r="C892" s="245"/>
    </row>
    <row r="893" spans="3:3" x14ac:dyDescent="0.2">
      <c r="C893" s="245"/>
    </row>
    <row r="894" spans="3:3" x14ac:dyDescent="0.2">
      <c r="C894" s="245"/>
    </row>
    <row r="895" spans="3:3" x14ac:dyDescent="0.2">
      <c r="C895" s="245"/>
    </row>
    <row r="896" spans="3:3" x14ac:dyDescent="0.2">
      <c r="C896" s="245"/>
    </row>
    <row r="897" spans="3:3" x14ac:dyDescent="0.2">
      <c r="C897" s="245"/>
    </row>
    <row r="898" spans="3:3" x14ac:dyDescent="0.2">
      <c r="C898" s="245"/>
    </row>
    <row r="899" spans="3:3" x14ac:dyDescent="0.2">
      <c r="C899" s="245"/>
    </row>
    <row r="900" spans="3:3" x14ac:dyDescent="0.2">
      <c r="C900" s="245"/>
    </row>
    <row r="901" spans="3:3" x14ac:dyDescent="0.2">
      <c r="C901" s="245"/>
    </row>
    <row r="902" spans="3:3" x14ac:dyDescent="0.2">
      <c r="C902" s="245"/>
    </row>
    <row r="903" spans="3:3" x14ac:dyDescent="0.2">
      <c r="C903" s="245"/>
    </row>
    <row r="904" spans="3:3" x14ac:dyDescent="0.2">
      <c r="C904" s="245"/>
    </row>
    <row r="905" spans="3:3" x14ac:dyDescent="0.2">
      <c r="C905" s="245"/>
    </row>
    <row r="906" spans="3:3" x14ac:dyDescent="0.2">
      <c r="C906" s="245"/>
    </row>
    <row r="907" spans="3:3" x14ac:dyDescent="0.2">
      <c r="C907" s="245"/>
    </row>
    <row r="908" spans="3:3" x14ac:dyDescent="0.2">
      <c r="C908" s="245"/>
    </row>
    <row r="909" spans="3:3" x14ac:dyDescent="0.2">
      <c r="C909" s="245"/>
    </row>
    <row r="910" spans="3:3" x14ac:dyDescent="0.2">
      <c r="C910" s="245"/>
    </row>
    <row r="911" spans="3:3" x14ac:dyDescent="0.2">
      <c r="C911" s="245"/>
    </row>
    <row r="912" spans="3:3" x14ac:dyDescent="0.2">
      <c r="C912" s="245"/>
    </row>
    <row r="913" spans="3:3" x14ac:dyDescent="0.2">
      <c r="C913" s="245"/>
    </row>
    <row r="914" spans="3:3" x14ac:dyDescent="0.2">
      <c r="C914" s="245"/>
    </row>
    <row r="915" spans="3:3" x14ac:dyDescent="0.2">
      <c r="C915" s="245"/>
    </row>
    <row r="916" spans="3:3" x14ac:dyDescent="0.2">
      <c r="C916" s="245"/>
    </row>
    <row r="917" spans="3:3" x14ac:dyDescent="0.2">
      <c r="C917" s="245"/>
    </row>
    <row r="918" spans="3:3" x14ac:dyDescent="0.2">
      <c r="C918" s="245"/>
    </row>
    <row r="919" spans="3:3" x14ac:dyDescent="0.2">
      <c r="C919" s="245"/>
    </row>
    <row r="920" spans="3:3" x14ac:dyDescent="0.2">
      <c r="C920" s="245"/>
    </row>
    <row r="921" spans="3:3" x14ac:dyDescent="0.2">
      <c r="C921" s="245"/>
    </row>
    <row r="922" spans="3:3" x14ac:dyDescent="0.2">
      <c r="C922" s="245"/>
    </row>
    <row r="923" spans="3:3" x14ac:dyDescent="0.2">
      <c r="C923" s="245"/>
    </row>
    <row r="924" spans="3:3" x14ac:dyDescent="0.2">
      <c r="C924" s="245"/>
    </row>
    <row r="925" spans="3:3" x14ac:dyDescent="0.2">
      <c r="C925" s="245"/>
    </row>
    <row r="926" spans="3:3" x14ac:dyDescent="0.2">
      <c r="C926" s="245"/>
    </row>
    <row r="927" spans="3:3" x14ac:dyDescent="0.2">
      <c r="C927" s="245"/>
    </row>
    <row r="928" spans="3:3" x14ac:dyDescent="0.2">
      <c r="C928" s="245"/>
    </row>
    <row r="929" spans="3:3" x14ac:dyDescent="0.2">
      <c r="C929" s="245"/>
    </row>
    <row r="930" spans="3:3" x14ac:dyDescent="0.2">
      <c r="C930" s="245"/>
    </row>
    <row r="931" spans="3:3" x14ac:dyDescent="0.2">
      <c r="C931" s="245"/>
    </row>
    <row r="932" spans="3:3" x14ac:dyDescent="0.2">
      <c r="C932" s="245"/>
    </row>
    <row r="933" spans="3:3" x14ac:dyDescent="0.2">
      <c r="C933" s="245"/>
    </row>
    <row r="934" spans="3:3" x14ac:dyDescent="0.2">
      <c r="C934" s="245"/>
    </row>
    <row r="935" spans="3:3" x14ac:dyDescent="0.2">
      <c r="C935" s="245"/>
    </row>
    <row r="936" spans="3:3" x14ac:dyDescent="0.2">
      <c r="C936" s="245"/>
    </row>
    <row r="937" spans="3:3" x14ac:dyDescent="0.2">
      <c r="C937" s="245"/>
    </row>
    <row r="938" spans="3:3" x14ac:dyDescent="0.2">
      <c r="C938" s="245"/>
    </row>
    <row r="939" spans="3:3" x14ac:dyDescent="0.2">
      <c r="C939" s="245"/>
    </row>
    <row r="940" spans="3:3" x14ac:dyDescent="0.2">
      <c r="C940" s="245"/>
    </row>
    <row r="941" spans="3:3" x14ac:dyDescent="0.2">
      <c r="C941" s="245"/>
    </row>
    <row r="942" spans="3:3" x14ac:dyDescent="0.2">
      <c r="C942" s="245"/>
    </row>
    <row r="943" spans="3:3" x14ac:dyDescent="0.2">
      <c r="C943" s="245"/>
    </row>
    <row r="944" spans="3:3" x14ac:dyDescent="0.2">
      <c r="C944" s="245"/>
    </row>
    <row r="945" spans="3:3" x14ac:dyDescent="0.2">
      <c r="C945" s="245"/>
    </row>
    <row r="946" spans="3:3" x14ac:dyDescent="0.2">
      <c r="C946" s="245"/>
    </row>
    <row r="947" spans="3:3" x14ac:dyDescent="0.2">
      <c r="C947" s="245"/>
    </row>
    <row r="948" spans="3:3" x14ac:dyDescent="0.2">
      <c r="C948" s="245"/>
    </row>
    <row r="949" spans="3:3" x14ac:dyDescent="0.2">
      <c r="C949" s="245"/>
    </row>
    <row r="950" spans="3:3" x14ac:dyDescent="0.2">
      <c r="C950" s="245"/>
    </row>
    <row r="951" spans="3:3" x14ac:dyDescent="0.2">
      <c r="C951" s="245"/>
    </row>
    <row r="952" spans="3:3" x14ac:dyDescent="0.2">
      <c r="C952" s="245"/>
    </row>
    <row r="953" spans="3:3" x14ac:dyDescent="0.2">
      <c r="C953" s="245"/>
    </row>
    <row r="954" spans="3:3" x14ac:dyDescent="0.2">
      <c r="C954" s="245"/>
    </row>
    <row r="955" spans="3:3" x14ac:dyDescent="0.2">
      <c r="C955" s="245"/>
    </row>
    <row r="956" spans="3:3" x14ac:dyDescent="0.2">
      <c r="C956" s="245"/>
    </row>
    <row r="957" spans="3:3" x14ac:dyDescent="0.2">
      <c r="C957" s="245"/>
    </row>
    <row r="958" spans="3:3" x14ac:dyDescent="0.2">
      <c r="C958" s="245"/>
    </row>
    <row r="959" spans="3:3" x14ac:dyDescent="0.2">
      <c r="C959" s="245"/>
    </row>
    <row r="960" spans="3:3" x14ac:dyDescent="0.2">
      <c r="C960" s="245"/>
    </row>
    <row r="961" spans="3:3" x14ac:dyDescent="0.2">
      <c r="C961" s="245"/>
    </row>
    <row r="962" spans="3:3" x14ac:dyDescent="0.2">
      <c r="C962" s="245"/>
    </row>
    <row r="963" spans="3:3" x14ac:dyDescent="0.2">
      <c r="C963" s="245"/>
    </row>
    <row r="964" spans="3:3" x14ac:dyDescent="0.2">
      <c r="C964" s="245"/>
    </row>
    <row r="965" spans="3:3" x14ac:dyDescent="0.2">
      <c r="C965" s="245"/>
    </row>
    <row r="966" spans="3:3" x14ac:dyDescent="0.2">
      <c r="C966" s="245"/>
    </row>
    <row r="967" spans="3:3" x14ac:dyDescent="0.2">
      <c r="C967" s="245"/>
    </row>
    <row r="968" spans="3:3" x14ac:dyDescent="0.2">
      <c r="C968" s="245"/>
    </row>
    <row r="969" spans="3:3" x14ac:dyDescent="0.2">
      <c r="C969" s="245"/>
    </row>
    <row r="970" spans="3:3" x14ac:dyDescent="0.2">
      <c r="C970" s="245"/>
    </row>
    <row r="971" spans="3:3" x14ac:dyDescent="0.2">
      <c r="C971" s="245"/>
    </row>
    <row r="972" spans="3:3" x14ac:dyDescent="0.2">
      <c r="C972" s="245"/>
    </row>
    <row r="973" spans="3:3" x14ac:dyDescent="0.2">
      <c r="C973" s="245"/>
    </row>
    <row r="974" spans="3:3" x14ac:dyDescent="0.2">
      <c r="C974" s="245"/>
    </row>
    <row r="975" spans="3:3" x14ac:dyDescent="0.2">
      <c r="C975" s="245"/>
    </row>
    <row r="976" spans="3:3" x14ac:dyDescent="0.2">
      <c r="C976" s="245"/>
    </row>
    <row r="977" spans="3:3" x14ac:dyDescent="0.2">
      <c r="C977" s="245"/>
    </row>
    <row r="978" spans="3:3" x14ac:dyDescent="0.2">
      <c r="C978" s="245"/>
    </row>
    <row r="979" spans="3:3" x14ac:dyDescent="0.2">
      <c r="C979" s="245"/>
    </row>
    <row r="980" spans="3:3" x14ac:dyDescent="0.2">
      <c r="C980" s="245"/>
    </row>
    <row r="981" spans="3:3" x14ac:dyDescent="0.2">
      <c r="C981" s="245"/>
    </row>
    <row r="982" spans="3:3" x14ac:dyDescent="0.2">
      <c r="C982" s="245"/>
    </row>
    <row r="983" spans="3:3" x14ac:dyDescent="0.2">
      <c r="C983" s="245"/>
    </row>
    <row r="984" spans="3:3" x14ac:dyDescent="0.2">
      <c r="C984" s="245"/>
    </row>
    <row r="985" spans="3:3" x14ac:dyDescent="0.2">
      <c r="C985" s="245"/>
    </row>
    <row r="986" spans="3:3" x14ac:dyDescent="0.2">
      <c r="C986" s="245"/>
    </row>
    <row r="987" spans="3:3" x14ac:dyDescent="0.2">
      <c r="C987" s="245"/>
    </row>
    <row r="988" spans="3:3" x14ac:dyDescent="0.2">
      <c r="C988" s="245"/>
    </row>
    <row r="989" spans="3:3" x14ac:dyDescent="0.2">
      <c r="C989" s="245"/>
    </row>
    <row r="990" spans="3:3" x14ac:dyDescent="0.2">
      <c r="C990" s="245"/>
    </row>
    <row r="991" spans="3:3" x14ac:dyDescent="0.2">
      <c r="C991" s="245"/>
    </row>
    <row r="992" spans="3:3" x14ac:dyDescent="0.2">
      <c r="C992" s="245"/>
    </row>
    <row r="993" spans="3:3" x14ac:dyDescent="0.2">
      <c r="C993" s="245"/>
    </row>
    <row r="994" spans="3:3" x14ac:dyDescent="0.2">
      <c r="C994" s="245"/>
    </row>
    <row r="995" spans="3:3" x14ac:dyDescent="0.2">
      <c r="C995" s="245"/>
    </row>
    <row r="996" spans="3:3" x14ac:dyDescent="0.2">
      <c r="C996" s="245"/>
    </row>
    <row r="997" spans="3:3" x14ac:dyDescent="0.2">
      <c r="C997" s="245"/>
    </row>
    <row r="998" spans="3:3" x14ac:dyDescent="0.2">
      <c r="C998" s="245"/>
    </row>
    <row r="999" spans="3:3" x14ac:dyDescent="0.2">
      <c r="C999" s="245"/>
    </row>
    <row r="1000" spans="3:3" x14ac:dyDescent="0.2">
      <c r="C1000" s="245"/>
    </row>
    <row r="1001" spans="3:3" x14ac:dyDescent="0.2">
      <c r="C1001" s="245"/>
    </row>
    <row r="1002" spans="3:3" x14ac:dyDescent="0.2">
      <c r="C1002" s="245"/>
    </row>
    <row r="1003" spans="3:3" x14ac:dyDescent="0.2">
      <c r="C1003" s="245"/>
    </row>
    <row r="1004" spans="3:3" x14ac:dyDescent="0.2">
      <c r="C1004" s="245"/>
    </row>
    <row r="1005" spans="3:3" x14ac:dyDescent="0.2">
      <c r="C1005" s="245"/>
    </row>
    <row r="1006" spans="3:3" x14ac:dyDescent="0.2">
      <c r="C1006" s="245"/>
    </row>
    <row r="1007" spans="3:3" x14ac:dyDescent="0.2">
      <c r="C1007" s="245"/>
    </row>
    <row r="1008" spans="3:3" x14ac:dyDescent="0.2">
      <c r="C1008" s="245"/>
    </row>
    <row r="1009" spans="3:3" x14ac:dyDescent="0.2">
      <c r="C1009" s="245"/>
    </row>
    <row r="1010" spans="3:3" x14ac:dyDescent="0.2">
      <c r="C1010" s="245"/>
    </row>
    <row r="1011" spans="3:3" x14ac:dyDescent="0.2">
      <c r="C1011" s="245"/>
    </row>
    <row r="1012" spans="3:3" x14ac:dyDescent="0.2">
      <c r="C1012" s="245"/>
    </row>
    <row r="1013" spans="3:3" x14ac:dyDescent="0.2">
      <c r="C1013" s="245"/>
    </row>
    <row r="1014" spans="3:3" x14ac:dyDescent="0.2">
      <c r="C1014" s="245"/>
    </row>
    <row r="1015" spans="3:3" x14ac:dyDescent="0.2">
      <c r="C1015" s="245"/>
    </row>
    <row r="1016" spans="3:3" x14ac:dyDescent="0.2">
      <c r="C1016" s="245"/>
    </row>
    <row r="1017" spans="3:3" x14ac:dyDescent="0.2">
      <c r="C1017" s="245"/>
    </row>
    <row r="1018" spans="3:3" x14ac:dyDescent="0.2">
      <c r="C1018" s="245"/>
    </row>
    <row r="1019" spans="3:3" x14ac:dyDescent="0.2">
      <c r="C1019" s="245"/>
    </row>
    <row r="1020" spans="3:3" x14ac:dyDescent="0.2">
      <c r="C1020" s="245"/>
    </row>
    <row r="1021" spans="3:3" x14ac:dyDescent="0.2">
      <c r="C1021" s="245"/>
    </row>
    <row r="1022" spans="3:3" x14ac:dyDescent="0.2">
      <c r="C1022" s="245"/>
    </row>
    <row r="1023" spans="3:3" x14ac:dyDescent="0.2">
      <c r="C1023" s="245"/>
    </row>
    <row r="1024" spans="3:3" x14ac:dyDescent="0.2">
      <c r="C1024" s="245"/>
    </row>
    <row r="1025" spans="3:3" x14ac:dyDescent="0.2">
      <c r="C1025" s="245"/>
    </row>
    <row r="1026" spans="3:3" x14ac:dyDescent="0.2">
      <c r="C1026" s="245"/>
    </row>
    <row r="1027" spans="3:3" x14ac:dyDescent="0.2">
      <c r="C1027" s="245"/>
    </row>
    <row r="1028" spans="3:3" x14ac:dyDescent="0.2">
      <c r="C1028" s="245"/>
    </row>
    <row r="1029" spans="3:3" x14ac:dyDescent="0.2">
      <c r="C1029" s="245"/>
    </row>
    <row r="1030" spans="3:3" x14ac:dyDescent="0.2">
      <c r="C1030" s="245"/>
    </row>
    <row r="1031" spans="3:3" x14ac:dyDescent="0.2">
      <c r="C1031" s="245"/>
    </row>
    <row r="1032" spans="3:3" x14ac:dyDescent="0.2">
      <c r="C1032" s="245"/>
    </row>
    <row r="1033" spans="3:3" x14ac:dyDescent="0.2">
      <c r="C1033" s="245"/>
    </row>
    <row r="1034" spans="3:3" x14ac:dyDescent="0.2">
      <c r="C1034" s="245"/>
    </row>
    <row r="1035" spans="3:3" x14ac:dyDescent="0.2">
      <c r="C1035" s="245"/>
    </row>
    <row r="1036" spans="3:3" x14ac:dyDescent="0.2">
      <c r="C1036" s="245"/>
    </row>
    <row r="1037" spans="3:3" x14ac:dyDescent="0.2">
      <c r="C1037" s="245"/>
    </row>
    <row r="1038" spans="3:3" x14ac:dyDescent="0.2">
      <c r="C1038" s="245"/>
    </row>
    <row r="1039" spans="3:3" x14ac:dyDescent="0.2">
      <c r="C1039" s="245"/>
    </row>
    <row r="1040" spans="3:3" x14ac:dyDescent="0.2">
      <c r="C1040" s="245"/>
    </row>
    <row r="1041" spans="3:3" x14ac:dyDescent="0.2">
      <c r="C1041" s="245"/>
    </row>
    <row r="1042" spans="3:3" x14ac:dyDescent="0.2">
      <c r="C1042" s="245"/>
    </row>
    <row r="1043" spans="3:3" x14ac:dyDescent="0.2">
      <c r="C1043" s="245"/>
    </row>
    <row r="1044" spans="3:3" x14ac:dyDescent="0.2">
      <c r="C1044" s="245"/>
    </row>
    <row r="1045" spans="3:3" x14ac:dyDescent="0.2">
      <c r="C1045" s="245"/>
    </row>
    <row r="1046" spans="3:3" x14ac:dyDescent="0.2">
      <c r="C1046" s="245"/>
    </row>
    <row r="1047" spans="3:3" x14ac:dyDescent="0.2">
      <c r="C1047" s="245"/>
    </row>
    <row r="1048" spans="3:3" x14ac:dyDescent="0.2">
      <c r="C1048" s="245"/>
    </row>
    <row r="1049" spans="3:3" x14ac:dyDescent="0.2">
      <c r="C1049" s="245"/>
    </row>
    <row r="1050" spans="3:3" x14ac:dyDescent="0.2">
      <c r="C1050" s="245"/>
    </row>
    <row r="1051" spans="3:3" x14ac:dyDescent="0.2">
      <c r="C1051" s="245"/>
    </row>
    <row r="1052" spans="3:3" x14ac:dyDescent="0.2">
      <c r="C1052" s="245"/>
    </row>
    <row r="1053" spans="3:3" x14ac:dyDescent="0.2">
      <c r="C1053" s="245"/>
    </row>
    <row r="1054" spans="3:3" x14ac:dyDescent="0.2">
      <c r="C1054" s="245"/>
    </row>
    <row r="1055" spans="3:3" x14ac:dyDescent="0.2">
      <c r="C1055" s="245"/>
    </row>
    <row r="1056" spans="3:3" x14ac:dyDescent="0.2">
      <c r="C1056" s="245"/>
    </row>
    <row r="1057" spans="3:3" x14ac:dyDescent="0.2">
      <c r="C1057" s="245"/>
    </row>
    <row r="1058" spans="3:3" x14ac:dyDescent="0.2">
      <c r="C1058" s="245"/>
    </row>
    <row r="1059" spans="3:3" x14ac:dyDescent="0.2">
      <c r="C1059" s="245"/>
    </row>
    <row r="1060" spans="3:3" x14ac:dyDescent="0.2">
      <c r="C1060" s="245"/>
    </row>
    <row r="1061" spans="3:3" x14ac:dyDescent="0.2">
      <c r="C1061" s="245"/>
    </row>
    <row r="1062" spans="3:3" x14ac:dyDescent="0.2">
      <c r="C1062" s="245"/>
    </row>
    <row r="1063" spans="3:3" x14ac:dyDescent="0.2">
      <c r="C1063" s="245"/>
    </row>
    <row r="1064" spans="3:3" x14ac:dyDescent="0.2">
      <c r="C1064" s="245"/>
    </row>
    <row r="1065" spans="3:3" x14ac:dyDescent="0.2">
      <c r="C1065" s="245"/>
    </row>
    <row r="1066" spans="3:3" x14ac:dyDescent="0.2">
      <c r="C1066" s="245"/>
    </row>
    <row r="1067" spans="3:3" x14ac:dyDescent="0.2">
      <c r="C1067" s="245"/>
    </row>
    <row r="1068" spans="3:3" x14ac:dyDescent="0.2">
      <c r="C1068" s="245"/>
    </row>
    <row r="1069" spans="3:3" x14ac:dyDescent="0.2">
      <c r="C1069" s="245"/>
    </row>
    <row r="1070" spans="3:3" x14ac:dyDescent="0.2">
      <c r="C1070" s="245"/>
    </row>
    <row r="1071" spans="3:3" x14ac:dyDescent="0.2">
      <c r="C1071" s="245"/>
    </row>
    <row r="1072" spans="3:3" x14ac:dyDescent="0.2">
      <c r="C1072" s="245"/>
    </row>
    <row r="1073" spans="3:3" x14ac:dyDescent="0.2">
      <c r="C1073" s="245"/>
    </row>
    <row r="1074" spans="3:3" x14ac:dyDescent="0.2">
      <c r="C1074" s="245"/>
    </row>
    <row r="1075" spans="3:3" x14ac:dyDescent="0.2">
      <c r="C1075" s="245"/>
    </row>
    <row r="1076" spans="3:3" x14ac:dyDescent="0.2">
      <c r="C1076" s="245"/>
    </row>
    <row r="1077" spans="3:3" x14ac:dyDescent="0.2">
      <c r="C1077" s="245"/>
    </row>
    <row r="1078" spans="3:3" x14ac:dyDescent="0.2">
      <c r="C1078" s="245"/>
    </row>
    <row r="1079" spans="3:3" x14ac:dyDescent="0.2">
      <c r="C1079" s="245"/>
    </row>
    <row r="1080" spans="3:3" x14ac:dyDescent="0.2">
      <c r="C1080" s="245"/>
    </row>
    <row r="1081" spans="3:3" x14ac:dyDescent="0.2">
      <c r="C1081" s="245"/>
    </row>
    <row r="1082" spans="3:3" x14ac:dyDescent="0.2">
      <c r="C1082" s="245"/>
    </row>
    <row r="1083" spans="3:3" x14ac:dyDescent="0.2">
      <c r="C1083" s="245"/>
    </row>
    <row r="1084" spans="3:3" x14ac:dyDescent="0.2">
      <c r="C1084" s="245"/>
    </row>
    <row r="1085" spans="3:3" x14ac:dyDescent="0.2">
      <c r="C1085" s="245"/>
    </row>
    <row r="1086" spans="3:3" x14ac:dyDescent="0.2">
      <c r="C1086" s="245"/>
    </row>
    <row r="1087" spans="3:3" x14ac:dyDescent="0.2">
      <c r="C1087" s="245"/>
    </row>
    <row r="1088" spans="3:3" x14ac:dyDescent="0.2">
      <c r="C1088" s="245"/>
    </row>
    <row r="1089" spans="3:3" x14ac:dyDescent="0.2">
      <c r="C1089" s="245"/>
    </row>
    <row r="1090" spans="3:3" x14ac:dyDescent="0.2">
      <c r="C1090" s="245"/>
    </row>
    <row r="1091" spans="3:3" x14ac:dyDescent="0.2">
      <c r="C1091" s="245"/>
    </row>
    <row r="1092" spans="3:3" x14ac:dyDescent="0.2">
      <c r="C1092" s="245"/>
    </row>
    <row r="1093" spans="3:3" x14ac:dyDescent="0.2">
      <c r="C1093" s="245"/>
    </row>
    <row r="1094" spans="3:3" x14ac:dyDescent="0.2">
      <c r="C1094" s="245"/>
    </row>
    <row r="1095" spans="3:3" x14ac:dyDescent="0.2">
      <c r="C1095" s="245"/>
    </row>
    <row r="1096" spans="3:3" x14ac:dyDescent="0.2">
      <c r="C1096" s="245"/>
    </row>
    <row r="1097" spans="3:3" x14ac:dyDescent="0.2">
      <c r="C1097" s="245"/>
    </row>
    <row r="1098" spans="3:3" x14ac:dyDescent="0.2">
      <c r="C1098" s="245"/>
    </row>
    <row r="1099" spans="3:3" x14ac:dyDescent="0.2">
      <c r="C1099" s="245"/>
    </row>
    <row r="1100" spans="3:3" x14ac:dyDescent="0.2">
      <c r="C1100" s="245"/>
    </row>
    <row r="1101" spans="3:3" x14ac:dyDescent="0.2">
      <c r="C1101" s="245"/>
    </row>
    <row r="1102" spans="3:3" x14ac:dyDescent="0.2">
      <c r="C1102" s="245"/>
    </row>
    <row r="1103" spans="3:3" x14ac:dyDescent="0.2">
      <c r="C1103" s="245"/>
    </row>
    <row r="1104" spans="3:3" x14ac:dyDescent="0.2">
      <c r="C1104" s="245"/>
    </row>
    <row r="1105" spans="3:3" x14ac:dyDescent="0.2">
      <c r="C1105" s="245"/>
    </row>
    <row r="1106" spans="3:3" x14ac:dyDescent="0.2">
      <c r="C1106" s="245"/>
    </row>
    <row r="1107" spans="3:3" x14ac:dyDescent="0.2">
      <c r="C1107" s="245"/>
    </row>
    <row r="1108" spans="3:3" x14ac:dyDescent="0.2">
      <c r="C1108" s="245"/>
    </row>
    <row r="1109" spans="3:3" x14ac:dyDescent="0.2">
      <c r="C1109" s="245"/>
    </row>
    <row r="1110" spans="3:3" x14ac:dyDescent="0.2">
      <c r="C1110" s="245"/>
    </row>
    <row r="1111" spans="3:3" x14ac:dyDescent="0.2">
      <c r="C1111" s="245"/>
    </row>
    <row r="1112" spans="3:3" x14ac:dyDescent="0.2">
      <c r="C1112" s="245"/>
    </row>
    <row r="1113" spans="3:3" x14ac:dyDescent="0.2">
      <c r="C1113" s="245"/>
    </row>
    <row r="1114" spans="3:3" x14ac:dyDescent="0.2">
      <c r="C1114" s="245"/>
    </row>
    <row r="1115" spans="3:3" x14ac:dyDescent="0.2">
      <c r="C1115" s="245"/>
    </row>
    <row r="1116" spans="3:3" x14ac:dyDescent="0.2">
      <c r="C1116" s="245"/>
    </row>
    <row r="1117" spans="3:3" x14ac:dyDescent="0.2">
      <c r="C1117" s="245"/>
    </row>
    <row r="1118" spans="3:3" x14ac:dyDescent="0.2">
      <c r="C1118" s="245"/>
    </row>
    <row r="1119" spans="3:3" x14ac:dyDescent="0.2">
      <c r="C1119" s="245"/>
    </row>
    <row r="1120" spans="3:3" x14ac:dyDescent="0.2">
      <c r="C1120" s="245"/>
    </row>
    <row r="1121" spans="3:3" x14ac:dyDescent="0.2">
      <c r="C1121" s="245"/>
    </row>
    <row r="1122" spans="3:3" x14ac:dyDescent="0.2">
      <c r="C1122" s="245"/>
    </row>
    <row r="1123" spans="3:3" x14ac:dyDescent="0.2">
      <c r="C1123" s="245"/>
    </row>
    <row r="1124" spans="3:3" x14ac:dyDescent="0.2">
      <c r="C1124" s="245"/>
    </row>
    <row r="1125" spans="3:3" x14ac:dyDescent="0.2">
      <c r="C1125" s="245"/>
    </row>
    <row r="1126" spans="3:3" x14ac:dyDescent="0.2">
      <c r="C1126" s="245"/>
    </row>
    <row r="1127" spans="3:3" x14ac:dyDescent="0.2">
      <c r="C1127" s="245"/>
    </row>
    <row r="1128" spans="3:3" x14ac:dyDescent="0.2">
      <c r="C1128" s="245"/>
    </row>
    <row r="1129" spans="3:3" x14ac:dyDescent="0.2">
      <c r="C1129" s="245"/>
    </row>
    <row r="1130" spans="3:3" x14ac:dyDescent="0.2">
      <c r="C1130" s="245"/>
    </row>
    <row r="1131" spans="3:3" x14ac:dyDescent="0.2">
      <c r="C1131" s="245"/>
    </row>
    <row r="1132" spans="3:3" x14ac:dyDescent="0.2">
      <c r="C1132" s="245"/>
    </row>
    <row r="1133" spans="3:3" x14ac:dyDescent="0.2">
      <c r="C1133" s="245"/>
    </row>
    <row r="1134" spans="3:3" x14ac:dyDescent="0.2">
      <c r="C1134" s="245"/>
    </row>
    <row r="1135" spans="3:3" x14ac:dyDescent="0.2">
      <c r="C1135" s="245"/>
    </row>
    <row r="1136" spans="3:3" x14ac:dyDescent="0.2">
      <c r="C1136" s="245"/>
    </row>
    <row r="1137" spans="3:3" x14ac:dyDescent="0.2">
      <c r="C1137" s="245"/>
    </row>
    <row r="1138" spans="3:3" x14ac:dyDescent="0.2">
      <c r="C1138" s="245"/>
    </row>
    <row r="1139" spans="3:3" x14ac:dyDescent="0.2">
      <c r="C1139" s="245"/>
    </row>
    <row r="1140" spans="3:3" x14ac:dyDescent="0.2">
      <c r="C1140" s="245"/>
    </row>
    <row r="1141" spans="3:3" x14ac:dyDescent="0.2">
      <c r="C1141" s="245"/>
    </row>
    <row r="1142" spans="3:3" x14ac:dyDescent="0.2">
      <c r="C1142" s="245"/>
    </row>
    <row r="1143" spans="3:3" x14ac:dyDescent="0.2">
      <c r="C1143" s="245"/>
    </row>
    <row r="1144" spans="3:3" x14ac:dyDescent="0.2">
      <c r="C1144" s="245"/>
    </row>
    <row r="1145" spans="3:3" x14ac:dyDescent="0.2">
      <c r="C1145" s="245"/>
    </row>
    <row r="1146" spans="3:3" x14ac:dyDescent="0.2">
      <c r="C1146" s="245"/>
    </row>
    <row r="1147" spans="3:3" x14ac:dyDescent="0.2">
      <c r="C1147" s="245"/>
    </row>
    <row r="1148" spans="3:3" x14ac:dyDescent="0.2">
      <c r="C1148" s="245"/>
    </row>
    <row r="1149" spans="3:3" x14ac:dyDescent="0.2">
      <c r="C1149" s="245"/>
    </row>
    <row r="1150" spans="3:3" x14ac:dyDescent="0.2">
      <c r="C1150" s="245"/>
    </row>
    <row r="1151" spans="3:3" x14ac:dyDescent="0.2">
      <c r="C1151" s="245"/>
    </row>
    <row r="1152" spans="3:3" x14ac:dyDescent="0.2">
      <c r="C1152" s="245"/>
    </row>
    <row r="1153" spans="3:3" x14ac:dyDescent="0.2">
      <c r="C1153" s="245"/>
    </row>
    <row r="1154" spans="3:3" x14ac:dyDescent="0.2">
      <c r="C1154" s="245"/>
    </row>
    <row r="1155" spans="3:3" x14ac:dyDescent="0.2">
      <c r="C1155" s="245"/>
    </row>
    <row r="1156" spans="3:3" x14ac:dyDescent="0.2">
      <c r="C1156" s="245"/>
    </row>
    <row r="1157" spans="3:3" x14ac:dyDescent="0.2">
      <c r="C1157" s="245"/>
    </row>
    <row r="1158" spans="3:3" x14ac:dyDescent="0.2">
      <c r="C1158" s="245"/>
    </row>
    <row r="1159" spans="3:3" x14ac:dyDescent="0.2">
      <c r="C1159" s="245"/>
    </row>
    <row r="1160" spans="3:3" x14ac:dyDescent="0.2">
      <c r="C1160" s="245"/>
    </row>
    <row r="1161" spans="3:3" x14ac:dyDescent="0.2">
      <c r="C1161" s="245"/>
    </row>
    <row r="1162" spans="3:3" x14ac:dyDescent="0.2">
      <c r="C1162" s="245"/>
    </row>
    <row r="1163" spans="3:3" x14ac:dyDescent="0.2">
      <c r="C1163" s="245"/>
    </row>
    <row r="1164" spans="3:3" x14ac:dyDescent="0.2">
      <c r="C1164" s="245"/>
    </row>
    <row r="1165" spans="3:3" x14ac:dyDescent="0.2">
      <c r="C1165" s="245"/>
    </row>
    <row r="1166" spans="3:3" x14ac:dyDescent="0.2">
      <c r="C1166" s="245"/>
    </row>
    <row r="1167" spans="3:3" x14ac:dyDescent="0.2">
      <c r="C1167" s="245"/>
    </row>
    <row r="1168" spans="3:3" x14ac:dyDescent="0.2">
      <c r="C1168" s="245"/>
    </row>
    <row r="1169" spans="3:3" x14ac:dyDescent="0.2">
      <c r="C1169" s="245"/>
    </row>
    <row r="1170" spans="3:3" x14ac:dyDescent="0.2">
      <c r="C1170" s="245"/>
    </row>
    <row r="1171" spans="3:3" x14ac:dyDescent="0.2">
      <c r="C1171" s="245"/>
    </row>
    <row r="1172" spans="3:3" x14ac:dyDescent="0.2">
      <c r="C1172" s="245"/>
    </row>
    <row r="1173" spans="3:3" x14ac:dyDescent="0.2">
      <c r="C1173" s="245"/>
    </row>
    <row r="1174" spans="3:3" x14ac:dyDescent="0.2">
      <c r="C1174" s="245"/>
    </row>
    <row r="1175" spans="3:3" x14ac:dyDescent="0.2">
      <c r="C1175" s="245"/>
    </row>
    <row r="1176" spans="3:3" x14ac:dyDescent="0.2">
      <c r="C1176" s="245"/>
    </row>
    <row r="1177" spans="3:3" x14ac:dyDescent="0.2">
      <c r="C1177" s="245"/>
    </row>
    <row r="1178" spans="3:3" x14ac:dyDescent="0.2">
      <c r="C1178" s="245"/>
    </row>
    <row r="1179" spans="3:3" x14ac:dyDescent="0.2">
      <c r="C1179" s="245"/>
    </row>
    <row r="1180" spans="3:3" x14ac:dyDescent="0.2">
      <c r="C1180" s="245"/>
    </row>
    <row r="1181" spans="3:3" x14ac:dyDescent="0.2">
      <c r="C1181" s="245"/>
    </row>
    <row r="1182" spans="3:3" x14ac:dyDescent="0.2">
      <c r="C1182" s="245"/>
    </row>
    <row r="1183" spans="3:3" x14ac:dyDescent="0.2">
      <c r="C1183" s="245"/>
    </row>
    <row r="1184" spans="3:3" x14ac:dyDescent="0.2">
      <c r="C1184" s="245"/>
    </row>
    <row r="1185" spans="3:3" x14ac:dyDescent="0.2">
      <c r="C1185" s="245"/>
    </row>
    <row r="1186" spans="3:3" x14ac:dyDescent="0.2">
      <c r="C1186" s="245"/>
    </row>
    <row r="1187" spans="3:3" x14ac:dyDescent="0.2">
      <c r="C1187" s="245"/>
    </row>
    <row r="1188" spans="3:3" x14ac:dyDescent="0.2">
      <c r="C1188" s="245"/>
    </row>
    <row r="1189" spans="3:3" x14ac:dyDescent="0.2">
      <c r="C1189" s="245"/>
    </row>
    <row r="1190" spans="3:3" x14ac:dyDescent="0.2">
      <c r="C1190" s="245"/>
    </row>
    <row r="1191" spans="3:3" x14ac:dyDescent="0.2">
      <c r="C1191" s="245"/>
    </row>
    <row r="1192" spans="3:3" x14ac:dyDescent="0.2">
      <c r="C1192" s="245"/>
    </row>
    <row r="1193" spans="3:3" x14ac:dyDescent="0.2">
      <c r="C1193" s="245"/>
    </row>
    <row r="1194" spans="3:3" x14ac:dyDescent="0.2">
      <c r="C1194" s="245"/>
    </row>
    <row r="1195" spans="3:3" x14ac:dyDescent="0.2">
      <c r="C1195" s="245"/>
    </row>
    <row r="1196" spans="3:3" x14ac:dyDescent="0.2">
      <c r="C1196" s="245"/>
    </row>
    <row r="1197" spans="3:3" x14ac:dyDescent="0.2">
      <c r="C1197" s="245"/>
    </row>
    <row r="1198" spans="3:3" x14ac:dyDescent="0.2">
      <c r="C1198" s="245"/>
    </row>
    <row r="1199" spans="3:3" x14ac:dyDescent="0.2">
      <c r="C1199" s="245"/>
    </row>
    <row r="1200" spans="3:3" x14ac:dyDescent="0.2">
      <c r="C1200" s="245"/>
    </row>
    <row r="1201" spans="3:3" x14ac:dyDescent="0.2">
      <c r="C1201" s="245"/>
    </row>
    <row r="1202" spans="3:3" x14ac:dyDescent="0.2">
      <c r="C1202" s="245"/>
    </row>
    <row r="1203" spans="3:3" x14ac:dyDescent="0.2">
      <c r="C1203" s="245"/>
    </row>
    <row r="1204" spans="3:3" x14ac:dyDescent="0.2">
      <c r="C1204" s="245"/>
    </row>
    <row r="1205" spans="3:3" x14ac:dyDescent="0.2">
      <c r="C1205" s="245"/>
    </row>
    <row r="1206" spans="3:3" x14ac:dyDescent="0.2">
      <c r="C1206" s="245"/>
    </row>
    <row r="1207" spans="3:3" x14ac:dyDescent="0.2">
      <c r="C1207" s="245"/>
    </row>
    <row r="1208" spans="3:3" x14ac:dyDescent="0.2">
      <c r="C1208" s="245"/>
    </row>
    <row r="1209" spans="3:3" x14ac:dyDescent="0.2">
      <c r="C1209" s="245"/>
    </row>
    <row r="1210" spans="3:3" x14ac:dyDescent="0.2">
      <c r="C1210" s="245"/>
    </row>
    <row r="1211" spans="3:3" x14ac:dyDescent="0.2">
      <c r="C1211" s="245"/>
    </row>
    <row r="1212" spans="3:3" x14ac:dyDescent="0.2">
      <c r="C1212" s="245"/>
    </row>
    <row r="1213" spans="3:3" x14ac:dyDescent="0.2">
      <c r="C1213" s="245"/>
    </row>
    <row r="1214" spans="3:3" x14ac:dyDescent="0.2">
      <c r="C1214" s="245"/>
    </row>
    <row r="1215" spans="3:3" x14ac:dyDescent="0.2">
      <c r="C1215" s="245"/>
    </row>
    <row r="1216" spans="3:3" x14ac:dyDescent="0.2">
      <c r="C1216" s="245"/>
    </row>
    <row r="1217" spans="3:3" x14ac:dyDescent="0.2">
      <c r="C1217" s="245"/>
    </row>
    <row r="1218" spans="3:3" x14ac:dyDescent="0.2">
      <c r="C1218" s="245"/>
    </row>
    <row r="1219" spans="3:3" x14ac:dyDescent="0.2">
      <c r="C1219" s="245"/>
    </row>
    <row r="1220" spans="3:3" x14ac:dyDescent="0.2">
      <c r="C1220" s="245"/>
    </row>
    <row r="1221" spans="3:3" x14ac:dyDescent="0.2">
      <c r="C1221" s="245"/>
    </row>
    <row r="1222" spans="3:3" x14ac:dyDescent="0.2">
      <c r="C1222" s="245"/>
    </row>
    <row r="1223" spans="3:3" x14ac:dyDescent="0.2">
      <c r="C1223" s="245"/>
    </row>
    <row r="1224" spans="3:3" x14ac:dyDescent="0.2">
      <c r="C1224" s="245"/>
    </row>
    <row r="1225" spans="3:3" x14ac:dyDescent="0.2">
      <c r="C1225" s="245"/>
    </row>
    <row r="1226" spans="3:3" x14ac:dyDescent="0.2">
      <c r="C1226" s="245"/>
    </row>
    <row r="1227" spans="3:3" x14ac:dyDescent="0.2">
      <c r="C1227" s="245"/>
    </row>
    <row r="1228" spans="3:3" x14ac:dyDescent="0.2">
      <c r="C1228" s="245"/>
    </row>
    <row r="1229" spans="3:3" x14ac:dyDescent="0.2">
      <c r="C1229" s="245"/>
    </row>
    <row r="1230" spans="3:3" x14ac:dyDescent="0.2">
      <c r="C1230" s="245"/>
    </row>
    <row r="1231" spans="3:3" x14ac:dyDescent="0.2">
      <c r="C1231" s="245"/>
    </row>
    <row r="1232" spans="3:3" x14ac:dyDescent="0.2">
      <c r="C1232" s="245"/>
    </row>
    <row r="1233" spans="3:3" x14ac:dyDescent="0.2">
      <c r="C1233" s="245"/>
    </row>
    <row r="1234" spans="3:3" x14ac:dyDescent="0.2">
      <c r="C1234" s="245"/>
    </row>
    <row r="1235" spans="3:3" x14ac:dyDescent="0.2">
      <c r="C1235" s="245"/>
    </row>
    <row r="1236" spans="3:3" x14ac:dyDescent="0.2">
      <c r="C1236" s="245"/>
    </row>
    <row r="1237" spans="3:3" x14ac:dyDescent="0.2">
      <c r="C1237" s="245"/>
    </row>
    <row r="1238" spans="3:3" x14ac:dyDescent="0.2">
      <c r="C1238" s="245"/>
    </row>
    <row r="1239" spans="3:3" x14ac:dyDescent="0.2">
      <c r="C1239" s="245"/>
    </row>
    <row r="1240" spans="3:3" x14ac:dyDescent="0.2">
      <c r="C1240" s="245"/>
    </row>
    <row r="1241" spans="3:3" x14ac:dyDescent="0.2">
      <c r="C1241" s="245"/>
    </row>
    <row r="1242" spans="3:3" x14ac:dyDescent="0.2">
      <c r="C1242" s="245"/>
    </row>
    <row r="1243" spans="3:3" x14ac:dyDescent="0.2">
      <c r="C1243" s="245"/>
    </row>
    <row r="1244" spans="3:3" x14ac:dyDescent="0.2">
      <c r="C1244" s="245"/>
    </row>
    <row r="1245" spans="3:3" x14ac:dyDescent="0.2">
      <c r="C1245" s="245"/>
    </row>
    <row r="1246" spans="3:3" x14ac:dyDescent="0.2">
      <c r="C1246" s="245"/>
    </row>
    <row r="1247" spans="3:3" x14ac:dyDescent="0.2">
      <c r="C1247" s="245"/>
    </row>
    <row r="1248" spans="3:3" x14ac:dyDescent="0.2">
      <c r="C1248" s="245"/>
    </row>
    <row r="1249" spans="3:3" x14ac:dyDescent="0.2">
      <c r="C1249" s="245"/>
    </row>
    <row r="1250" spans="3:3" x14ac:dyDescent="0.2">
      <c r="C1250" s="245"/>
    </row>
    <row r="1251" spans="3:3" x14ac:dyDescent="0.2">
      <c r="C1251" s="245"/>
    </row>
    <row r="1252" spans="3:3" x14ac:dyDescent="0.2">
      <c r="C1252" s="245"/>
    </row>
    <row r="1253" spans="3:3" x14ac:dyDescent="0.2">
      <c r="C1253" s="245"/>
    </row>
    <row r="1254" spans="3:3" x14ac:dyDescent="0.2">
      <c r="C1254" s="245"/>
    </row>
    <row r="1255" spans="3:3" x14ac:dyDescent="0.2">
      <c r="C1255" s="245"/>
    </row>
    <row r="1256" spans="3:3" x14ac:dyDescent="0.2">
      <c r="C1256" s="245"/>
    </row>
    <row r="1257" spans="3:3" x14ac:dyDescent="0.2">
      <c r="C1257" s="245"/>
    </row>
    <row r="1258" spans="3:3" x14ac:dyDescent="0.2">
      <c r="C1258" s="245"/>
    </row>
    <row r="1259" spans="3:3" x14ac:dyDescent="0.2">
      <c r="C1259" s="245"/>
    </row>
    <row r="1260" spans="3:3" x14ac:dyDescent="0.2">
      <c r="C1260" s="245"/>
    </row>
    <row r="1261" spans="3:3" x14ac:dyDescent="0.2">
      <c r="C1261" s="245"/>
    </row>
    <row r="1262" spans="3:3" x14ac:dyDescent="0.2">
      <c r="C1262" s="245"/>
    </row>
    <row r="1263" spans="3:3" x14ac:dyDescent="0.2">
      <c r="C1263" s="245"/>
    </row>
    <row r="1264" spans="3:3" x14ac:dyDescent="0.2">
      <c r="C1264" s="245"/>
    </row>
    <row r="1265" spans="3:3" x14ac:dyDescent="0.2">
      <c r="C1265" s="245"/>
    </row>
    <row r="1266" spans="3:3" x14ac:dyDescent="0.2">
      <c r="C1266" s="245"/>
    </row>
    <row r="1267" spans="3:3" x14ac:dyDescent="0.2">
      <c r="C1267" s="245"/>
    </row>
    <row r="1268" spans="3:3" x14ac:dyDescent="0.2">
      <c r="C1268" s="245"/>
    </row>
    <row r="1269" spans="3:3" x14ac:dyDescent="0.2">
      <c r="C1269" s="245"/>
    </row>
    <row r="1270" spans="3:3" x14ac:dyDescent="0.2">
      <c r="C1270" s="245"/>
    </row>
    <row r="1271" spans="3:3" x14ac:dyDescent="0.2">
      <c r="C1271" s="245"/>
    </row>
    <row r="1272" spans="3:3" x14ac:dyDescent="0.2">
      <c r="C1272" s="245"/>
    </row>
    <row r="1273" spans="3:3" x14ac:dyDescent="0.2">
      <c r="C1273" s="245"/>
    </row>
    <row r="1274" spans="3:3" x14ac:dyDescent="0.2">
      <c r="C1274" s="245"/>
    </row>
    <row r="1275" spans="3:3" x14ac:dyDescent="0.2">
      <c r="C1275" s="245"/>
    </row>
    <row r="1276" spans="3:3" x14ac:dyDescent="0.2">
      <c r="C1276" s="245"/>
    </row>
    <row r="1277" spans="3:3" x14ac:dyDescent="0.2">
      <c r="C1277" s="245"/>
    </row>
    <row r="1278" spans="3:3" x14ac:dyDescent="0.2">
      <c r="C1278" s="245"/>
    </row>
    <row r="1279" spans="3:3" x14ac:dyDescent="0.2">
      <c r="C1279" s="245"/>
    </row>
    <row r="1280" spans="3:3" x14ac:dyDescent="0.2">
      <c r="C1280" s="245"/>
    </row>
    <row r="1281" spans="3:3" x14ac:dyDescent="0.2">
      <c r="C1281" s="245"/>
    </row>
    <row r="1282" spans="3:3" x14ac:dyDescent="0.2">
      <c r="C1282" s="245"/>
    </row>
    <row r="1283" spans="3:3" x14ac:dyDescent="0.2">
      <c r="C1283" s="245"/>
    </row>
    <row r="1284" spans="3:3" x14ac:dyDescent="0.2">
      <c r="C1284" s="245"/>
    </row>
    <row r="1285" spans="3:3" x14ac:dyDescent="0.2">
      <c r="C1285" s="245"/>
    </row>
    <row r="1286" spans="3:3" x14ac:dyDescent="0.2">
      <c r="C1286" s="245"/>
    </row>
    <row r="1287" spans="3:3" x14ac:dyDescent="0.2">
      <c r="C1287" s="245"/>
    </row>
    <row r="1288" spans="3:3" x14ac:dyDescent="0.2">
      <c r="C1288" s="245"/>
    </row>
    <row r="1289" spans="3:3" x14ac:dyDescent="0.2">
      <c r="C1289" s="245"/>
    </row>
    <row r="1290" spans="3:3" x14ac:dyDescent="0.2">
      <c r="C1290" s="245"/>
    </row>
    <row r="1291" spans="3:3" x14ac:dyDescent="0.2">
      <c r="C1291" s="245"/>
    </row>
    <row r="1292" spans="3:3" x14ac:dyDescent="0.2">
      <c r="C1292" s="245"/>
    </row>
    <row r="1293" spans="3:3" x14ac:dyDescent="0.2">
      <c r="C1293" s="245"/>
    </row>
    <row r="1294" spans="3:3" x14ac:dyDescent="0.2">
      <c r="C1294" s="245"/>
    </row>
    <row r="1295" spans="3:3" x14ac:dyDescent="0.2">
      <c r="C1295" s="245"/>
    </row>
    <row r="1296" spans="3:3" x14ac:dyDescent="0.2">
      <c r="C1296" s="245"/>
    </row>
    <row r="1297" spans="3:3" x14ac:dyDescent="0.2">
      <c r="C1297" s="245"/>
    </row>
    <row r="1298" spans="3:3" x14ac:dyDescent="0.2">
      <c r="C1298" s="245"/>
    </row>
    <row r="1299" spans="3:3" x14ac:dyDescent="0.2">
      <c r="C1299" s="245"/>
    </row>
    <row r="1300" spans="3:3" x14ac:dyDescent="0.2">
      <c r="C1300" s="245"/>
    </row>
    <row r="1301" spans="3:3" x14ac:dyDescent="0.2">
      <c r="C1301" s="245"/>
    </row>
    <row r="1302" spans="3:3" x14ac:dyDescent="0.2">
      <c r="C1302" s="245"/>
    </row>
    <row r="1303" spans="3:3" x14ac:dyDescent="0.2">
      <c r="C1303" s="245"/>
    </row>
    <row r="1304" spans="3:3" x14ac:dyDescent="0.2">
      <c r="C1304" s="245"/>
    </row>
    <row r="1305" spans="3:3" x14ac:dyDescent="0.2">
      <c r="C1305" s="245"/>
    </row>
    <row r="1306" spans="3:3" x14ac:dyDescent="0.2">
      <c r="C1306" s="245"/>
    </row>
    <row r="1307" spans="3:3" x14ac:dyDescent="0.2">
      <c r="C1307" s="245"/>
    </row>
    <row r="1308" spans="3:3" x14ac:dyDescent="0.2">
      <c r="C1308" s="245"/>
    </row>
    <row r="1309" spans="3:3" x14ac:dyDescent="0.2">
      <c r="C1309" s="245"/>
    </row>
    <row r="1310" spans="3:3" x14ac:dyDescent="0.2">
      <c r="C1310" s="245"/>
    </row>
    <row r="1311" spans="3:3" x14ac:dyDescent="0.2">
      <c r="C1311" s="245"/>
    </row>
    <row r="1312" spans="3:3" x14ac:dyDescent="0.2">
      <c r="C1312" s="245"/>
    </row>
    <row r="1313" spans="3:3" x14ac:dyDescent="0.2">
      <c r="C1313" s="245"/>
    </row>
    <row r="1314" spans="3:3" x14ac:dyDescent="0.2">
      <c r="C1314" s="245"/>
    </row>
    <row r="1315" spans="3:3" x14ac:dyDescent="0.2">
      <c r="C1315" s="245"/>
    </row>
    <row r="1316" spans="3:3" x14ac:dyDescent="0.2">
      <c r="C1316" s="245"/>
    </row>
    <row r="1317" spans="3:3" x14ac:dyDescent="0.2">
      <c r="C1317" s="245"/>
    </row>
    <row r="1318" spans="3:3" x14ac:dyDescent="0.2">
      <c r="C1318" s="245"/>
    </row>
    <row r="1319" spans="3:3" x14ac:dyDescent="0.2">
      <c r="C1319" s="245"/>
    </row>
    <row r="1320" spans="3:3" x14ac:dyDescent="0.2">
      <c r="C1320" s="245"/>
    </row>
    <row r="1321" spans="3:3" x14ac:dyDescent="0.2">
      <c r="C1321" s="245"/>
    </row>
    <row r="1322" spans="3:3" x14ac:dyDescent="0.2">
      <c r="C1322" s="245"/>
    </row>
    <row r="1323" spans="3:3" x14ac:dyDescent="0.2">
      <c r="C1323" s="245"/>
    </row>
    <row r="1324" spans="3:3" x14ac:dyDescent="0.2">
      <c r="C1324" s="245"/>
    </row>
    <row r="1325" spans="3:3" x14ac:dyDescent="0.2">
      <c r="C1325" s="245"/>
    </row>
    <row r="1326" spans="3:3" x14ac:dyDescent="0.2">
      <c r="C1326" s="245"/>
    </row>
    <row r="1327" spans="3:3" x14ac:dyDescent="0.2">
      <c r="C1327" s="245"/>
    </row>
    <row r="1328" spans="3:3" x14ac:dyDescent="0.2">
      <c r="C1328" s="245"/>
    </row>
    <row r="1329" spans="3:3" x14ac:dyDescent="0.2">
      <c r="C1329" s="245"/>
    </row>
    <row r="1330" spans="3:3" x14ac:dyDescent="0.2">
      <c r="C1330" s="245"/>
    </row>
    <row r="1331" spans="3:3" x14ac:dyDescent="0.2">
      <c r="C1331" s="245"/>
    </row>
    <row r="1332" spans="3:3" x14ac:dyDescent="0.2">
      <c r="C1332" s="245"/>
    </row>
    <row r="1333" spans="3:3" x14ac:dyDescent="0.2">
      <c r="C1333" s="245"/>
    </row>
    <row r="1334" spans="3:3" x14ac:dyDescent="0.2">
      <c r="C1334" s="245"/>
    </row>
    <row r="1335" spans="3:3" x14ac:dyDescent="0.2">
      <c r="C1335" s="245"/>
    </row>
    <row r="1336" spans="3:3" x14ac:dyDescent="0.2">
      <c r="C1336" s="245"/>
    </row>
    <row r="1337" spans="3:3" x14ac:dyDescent="0.2">
      <c r="C1337" s="245"/>
    </row>
    <row r="1338" spans="3:3" x14ac:dyDescent="0.2">
      <c r="C1338" s="245"/>
    </row>
    <row r="1339" spans="3:3" x14ac:dyDescent="0.2">
      <c r="C1339" s="245"/>
    </row>
    <row r="1340" spans="3:3" x14ac:dyDescent="0.2">
      <c r="C1340" s="245"/>
    </row>
    <row r="1341" spans="3:3" x14ac:dyDescent="0.2">
      <c r="C1341" s="245"/>
    </row>
    <row r="1342" spans="3:3" x14ac:dyDescent="0.2">
      <c r="C1342" s="245"/>
    </row>
    <row r="1343" spans="3:3" x14ac:dyDescent="0.2">
      <c r="C1343" s="245"/>
    </row>
    <row r="1344" spans="3:3" x14ac:dyDescent="0.2">
      <c r="C1344" s="245"/>
    </row>
    <row r="1345" spans="3:3" x14ac:dyDescent="0.2">
      <c r="C1345" s="245"/>
    </row>
    <row r="1346" spans="3:3" x14ac:dyDescent="0.2">
      <c r="C1346" s="245"/>
    </row>
    <row r="1347" spans="3:3" x14ac:dyDescent="0.2">
      <c r="C1347" s="245"/>
    </row>
    <row r="1348" spans="3:3" x14ac:dyDescent="0.2">
      <c r="C1348" s="245"/>
    </row>
    <row r="1349" spans="3:3" x14ac:dyDescent="0.2">
      <c r="C1349" s="245"/>
    </row>
    <row r="1350" spans="3:3" x14ac:dyDescent="0.2">
      <c r="C1350" s="245"/>
    </row>
    <row r="1351" spans="3:3" x14ac:dyDescent="0.2">
      <c r="C1351" s="245"/>
    </row>
    <row r="1352" spans="3:3" x14ac:dyDescent="0.2">
      <c r="C1352" s="245"/>
    </row>
    <row r="1353" spans="3:3" x14ac:dyDescent="0.2">
      <c r="C1353" s="245"/>
    </row>
    <row r="1354" spans="3:3" x14ac:dyDescent="0.2">
      <c r="C1354" s="245"/>
    </row>
    <row r="1355" spans="3:3" x14ac:dyDescent="0.2">
      <c r="C1355" s="245"/>
    </row>
    <row r="1356" spans="3:3" x14ac:dyDescent="0.2">
      <c r="C1356" s="245"/>
    </row>
    <row r="1357" spans="3:3" x14ac:dyDescent="0.2">
      <c r="C1357" s="245"/>
    </row>
    <row r="1358" spans="3:3" x14ac:dyDescent="0.2">
      <c r="C1358" s="245"/>
    </row>
    <row r="1359" spans="3:3" x14ac:dyDescent="0.2">
      <c r="C1359" s="245"/>
    </row>
    <row r="1360" spans="3:3" x14ac:dyDescent="0.2">
      <c r="C1360" s="245"/>
    </row>
    <row r="1361" spans="3:3" x14ac:dyDescent="0.2">
      <c r="C1361" s="245"/>
    </row>
    <row r="1362" spans="3:3" x14ac:dyDescent="0.2">
      <c r="C1362" s="245"/>
    </row>
    <row r="1363" spans="3:3" x14ac:dyDescent="0.2">
      <c r="C1363" s="245"/>
    </row>
    <row r="1364" spans="3:3" x14ac:dyDescent="0.2">
      <c r="C1364" s="245"/>
    </row>
    <row r="1365" spans="3:3" x14ac:dyDescent="0.2">
      <c r="C1365" s="245"/>
    </row>
    <row r="1366" spans="3:3" x14ac:dyDescent="0.2">
      <c r="C1366" s="245"/>
    </row>
    <row r="1367" spans="3:3" x14ac:dyDescent="0.2">
      <c r="C1367" s="245"/>
    </row>
    <row r="1368" spans="3:3" x14ac:dyDescent="0.2">
      <c r="C1368" s="245"/>
    </row>
    <row r="1369" spans="3:3" x14ac:dyDescent="0.2">
      <c r="C1369" s="245"/>
    </row>
    <row r="1370" spans="3:3" x14ac:dyDescent="0.2">
      <c r="C1370" s="245"/>
    </row>
    <row r="1371" spans="3:3" x14ac:dyDescent="0.2">
      <c r="C1371" s="245"/>
    </row>
    <row r="1372" spans="3:3" x14ac:dyDescent="0.2">
      <c r="C1372" s="245"/>
    </row>
    <row r="1373" spans="3:3" x14ac:dyDescent="0.2">
      <c r="C1373" s="245"/>
    </row>
    <row r="1374" spans="3:3" x14ac:dyDescent="0.2">
      <c r="C1374" s="245"/>
    </row>
    <row r="1375" spans="3:3" x14ac:dyDescent="0.2">
      <c r="C1375" s="245"/>
    </row>
    <row r="1376" spans="3:3" x14ac:dyDescent="0.2">
      <c r="C1376" s="245"/>
    </row>
    <row r="1377" spans="3:3" x14ac:dyDescent="0.2">
      <c r="C1377" s="245"/>
    </row>
    <row r="1378" spans="3:3" x14ac:dyDescent="0.2">
      <c r="C1378" s="245"/>
    </row>
    <row r="1379" spans="3:3" x14ac:dyDescent="0.2">
      <c r="C1379" s="245"/>
    </row>
    <row r="1380" spans="3:3" x14ac:dyDescent="0.2">
      <c r="C1380" s="245"/>
    </row>
    <row r="1381" spans="3:3" x14ac:dyDescent="0.2">
      <c r="C1381" s="245"/>
    </row>
    <row r="1382" spans="3:3" x14ac:dyDescent="0.2">
      <c r="C1382" s="245"/>
    </row>
    <row r="1383" spans="3:3" x14ac:dyDescent="0.2">
      <c r="C1383" s="245"/>
    </row>
    <row r="1384" spans="3:3" x14ac:dyDescent="0.2">
      <c r="C1384" s="245"/>
    </row>
    <row r="1385" spans="3:3" x14ac:dyDescent="0.2">
      <c r="C1385" s="245"/>
    </row>
    <row r="1386" spans="3:3" x14ac:dyDescent="0.2">
      <c r="C1386" s="245"/>
    </row>
    <row r="1387" spans="3:3" x14ac:dyDescent="0.2">
      <c r="C1387" s="245"/>
    </row>
    <row r="1388" spans="3:3" x14ac:dyDescent="0.2">
      <c r="C1388" s="245"/>
    </row>
    <row r="1389" spans="3:3" x14ac:dyDescent="0.2">
      <c r="C1389" s="245"/>
    </row>
    <row r="1390" spans="3:3" x14ac:dyDescent="0.2">
      <c r="C1390" s="245"/>
    </row>
    <row r="1391" spans="3:3" x14ac:dyDescent="0.2">
      <c r="C1391" s="245"/>
    </row>
    <row r="1392" spans="3:3" x14ac:dyDescent="0.2">
      <c r="C1392" s="245"/>
    </row>
    <row r="1393" spans="3:3" x14ac:dyDescent="0.2">
      <c r="C1393" s="245"/>
    </row>
    <row r="1394" spans="3:3" x14ac:dyDescent="0.2">
      <c r="C1394" s="245"/>
    </row>
    <row r="1395" spans="3:3" x14ac:dyDescent="0.2">
      <c r="C1395" s="245"/>
    </row>
    <row r="1396" spans="3:3" x14ac:dyDescent="0.2">
      <c r="C1396" s="245"/>
    </row>
    <row r="1397" spans="3:3" x14ac:dyDescent="0.2">
      <c r="C1397" s="245"/>
    </row>
    <row r="1398" spans="3:3" x14ac:dyDescent="0.2">
      <c r="C1398" s="245"/>
    </row>
    <row r="1399" spans="3:3" x14ac:dyDescent="0.2">
      <c r="C1399" s="245"/>
    </row>
    <row r="1400" spans="3:3" x14ac:dyDescent="0.2">
      <c r="C1400" s="245"/>
    </row>
    <row r="1401" spans="3:3" x14ac:dyDescent="0.2">
      <c r="C1401" s="245"/>
    </row>
    <row r="1402" spans="3:3" x14ac:dyDescent="0.2">
      <c r="C1402" s="245"/>
    </row>
    <row r="1403" spans="3:3" x14ac:dyDescent="0.2">
      <c r="C1403" s="245"/>
    </row>
    <row r="1404" spans="3:3" x14ac:dyDescent="0.2">
      <c r="C1404" s="245"/>
    </row>
    <row r="1405" spans="3:3" x14ac:dyDescent="0.2">
      <c r="C1405" s="245"/>
    </row>
    <row r="1406" spans="3:3" x14ac:dyDescent="0.2">
      <c r="C1406" s="245"/>
    </row>
    <row r="1407" spans="3:3" x14ac:dyDescent="0.2">
      <c r="C1407" s="245"/>
    </row>
    <row r="1408" spans="3:3" x14ac:dyDescent="0.2">
      <c r="C1408" s="245"/>
    </row>
    <row r="1409" spans="3:3" x14ac:dyDescent="0.2">
      <c r="C1409" s="245"/>
    </row>
    <row r="1410" spans="3:3" x14ac:dyDescent="0.2">
      <c r="C1410" s="245"/>
    </row>
    <row r="1411" spans="3:3" x14ac:dyDescent="0.2">
      <c r="C1411" s="245"/>
    </row>
    <row r="1412" spans="3:3" x14ac:dyDescent="0.2">
      <c r="C1412" s="245"/>
    </row>
    <row r="1413" spans="3:3" x14ac:dyDescent="0.2">
      <c r="C1413" s="245"/>
    </row>
    <row r="1414" spans="3:3" x14ac:dyDescent="0.2">
      <c r="C1414" s="245"/>
    </row>
    <row r="1415" spans="3:3" x14ac:dyDescent="0.2">
      <c r="C1415" s="245"/>
    </row>
    <row r="1416" spans="3:3" x14ac:dyDescent="0.2">
      <c r="C1416" s="245"/>
    </row>
    <row r="1417" spans="3:3" x14ac:dyDescent="0.2">
      <c r="C1417" s="245"/>
    </row>
    <row r="1418" spans="3:3" x14ac:dyDescent="0.2">
      <c r="C1418" s="245"/>
    </row>
    <row r="1419" spans="3:3" x14ac:dyDescent="0.2">
      <c r="C1419" s="245"/>
    </row>
    <row r="1420" spans="3:3" x14ac:dyDescent="0.2">
      <c r="C1420" s="245"/>
    </row>
    <row r="1421" spans="3:3" x14ac:dyDescent="0.2">
      <c r="C1421" s="245"/>
    </row>
    <row r="1422" spans="3:3" x14ac:dyDescent="0.2">
      <c r="C1422" s="245"/>
    </row>
    <row r="1423" spans="3:3" x14ac:dyDescent="0.2">
      <c r="C1423" s="245"/>
    </row>
    <row r="1424" spans="3:3" x14ac:dyDescent="0.2">
      <c r="C1424" s="245"/>
    </row>
    <row r="1425" spans="3:3" x14ac:dyDescent="0.2">
      <c r="C1425" s="245"/>
    </row>
    <row r="1426" spans="3:3" x14ac:dyDescent="0.2">
      <c r="C1426" s="245"/>
    </row>
    <row r="1427" spans="3:3" x14ac:dyDescent="0.2">
      <c r="C1427" s="245"/>
    </row>
    <row r="1428" spans="3:3" x14ac:dyDescent="0.2">
      <c r="C1428" s="245"/>
    </row>
    <row r="1429" spans="3:3" x14ac:dyDescent="0.2">
      <c r="C1429" s="245"/>
    </row>
    <row r="1430" spans="3:3" x14ac:dyDescent="0.2">
      <c r="C1430" s="245"/>
    </row>
    <row r="1431" spans="3:3" x14ac:dyDescent="0.2">
      <c r="C1431" s="245"/>
    </row>
    <row r="1432" spans="3:3" x14ac:dyDescent="0.2">
      <c r="C1432" s="245"/>
    </row>
    <row r="1433" spans="3:3" x14ac:dyDescent="0.2">
      <c r="C1433" s="245"/>
    </row>
    <row r="1434" spans="3:3" x14ac:dyDescent="0.2">
      <c r="C1434" s="245"/>
    </row>
    <row r="1435" spans="3:3" x14ac:dyDescent="0.2">
      <c r="C1435" s="245"/>
    </row>
    <row r="1436" spans="3:3" x14ac:dyDescent="0.2">
      <c r="C1436" s="245"/>
    </row>
    <row r="1437" spans="3:3" x14ac:dyDescent="0.2">
      <c r="C1437" s="245"/>
    </row>
    <row r="1438" spans="3:3" x14ac:dyDescent="0.2">
      <c r="C1438" s="245"/>
    </row>
    <row r="1439" spans="3:3" x14ac:dyDescent="0.2">
      <c r="C1439" s="245"/>
    </row>
    <row r="1440" spans="3:3" x14ac:dyDescent="0.2">
      <c r="C1440" s="245"/>
    </row>
    <row r="1441" spans="3:3" x14ac:dyDescent="0.2">
      <c r="C1441" s="245"/>
    </row>
    <row r="1442" spans="3:3" x14ac:dyDescent="0.2">
      <c r="C1442" s="245"/>
    </row>
    <row r="1443" spans="3:3" x14ac:dyDescent="0.2">
      <c r="C1443" s="245"/>
    </row>
    <row r="1444" spans="3:3" x14ac:dyDescent="0.2">
      <c r="C1444" s="245"/>
    </row>
    <row r="1445" spans="3:3" x14ac:dyDescent="0.2">
      <c r="C1445" s="245"/>
    </row>
    <row r="1446" spans="3:3" x14ac:dyDescent="0.2">
      <c r="C1446" s="245"/>
    </row>
    <row r="1447" spans="3:3" x14ac:dyDescent="0.2">
      <c r="C1447" s="245"/>
    </row>
    <row r="1448" spans="3:3" x14ac:dyDescent="0.2">
      <c r="C1448" s="245"/>
    </row>
    <row r="1449" spans="3:3" x14ac:dyDescent="0.2">
      <c r="C1449" s="245"/>
    </row>
    <row r="1450" spans="3:3" x14ac:dyDescent="0.2">
      <c r="C1450" s="245"/>
    </row>
    <row r="1451" spans="3:3" x14ac:dyDescent="0.2">
      <c r="C1451" s="245"/>
    </row>
    <row r="1452" spans="3:3" x14ac:dyDescent="0.2">
      <c r="C1452" s="245"/>
    </row>
    <row r="1453" spans="3:3" x14ac:dyDescent="0.2">
      <c r="C1453" s="245"/>
    </row>
    <row r="1454" spans="3:3" x14ac:dyDescent="0.2">
      <c r="C1454" s="245"/>
    </row>
    <row r="1455" spans="3:3" x14ac:dyDescent="0.2">
      <c r="C1455" s="245"/>
    </row>
    <row r="1456" spans="3:3" x14ac:dyDescent="0.2">
      <c r="C1456" s="245"/>
    </row>
    <row r="1457" spans="3:3" x14ac:dyDescent="0.2">
      <c r="C1457" s="245"/>
    </row>
    <row r="1458" spans="3:3" x14ac:dyDescent="0.2">
      <c r="C1458" s="245"/>
    </row>
    <row r="1459" spans="3:3" x14ac:dyDescent="0.2">
      <c r="C1459" s="245"/>
    </row>
    <row r="1460" spans="3:3" x14ac:dyDescent="0.2">
      <c r="C1460" s="245"/>
    </row>
    <row r="1461" spans="3:3" x14ac:dyDescent="0.2">
      <c r="C1461" s="245"/>
    </row>
    <row r="1462" spans="3:3" x14ac:dyDescent="0.2">
      <c r="C1462" s="245"/>
    </row>
    <row r="1463" spans="3:3" x14ac:dyDescent="0.2">
      <c r="C1463" s="245"/>
    </row>
    <row r="1464" spans="3:3" x14ac:dyDescent="0.2">
      <c r="C1464" s="245"/>
    </row>
    <row r="1465" spans="3:3" x14ac:dyDescent="0.2">
      <c r="C1465" s="245"/>
    </row>
    <row r="1466" spans="3:3" x14ac:dyDescent="0.2">
      <c r="C1466" s="245"/>
    </row>
    <row r="1467" spans="3:3" x14ac:dyDescent="0.2">
      <c r="C1467" s="245"/>
    </row>
    <row r="1468" spans="3:3" x14ac:dyDescent="0.2">
      <c r="C1468" s="245"/>
    </row>
    <row r="1469" spans="3:3" x14ac:dyDescent="0.2">
      <c r="C1469" s="245"/>
    </row>
    <row r="1470" spans="3:3" x14ac:dyDescent="0.2">
      <c r="C1470" s="245"/>
    </row>
    <row r="1471" spans="3:3" x14ac:dyDescent="0.2">
      <c r="C1471" s="245"/>
    </row>
    <row r="1472" spans="3:3" x14ac:dyDescent="0.2">
      <c r="C1472" s="245"/>
    </row>
    <row r="1473" spans="3:3" x14ac:dyDescent="0.2">
      <c r="C1473" s="245"/>
    </row>
    <row r="1474" spans="3:3" x14ac:dyDescent="0.2">
      <c r="C1474" s="245"/>
    </row>
    <row r="1475" spans="3:3" x14ac:dyDescent="0.2">
      <c r="C1475" s="245"/>
    </row>
    <row r="1476" spans="3:3" x14ac:dyDescent="0.2">
      <c r="C1476" s="245"/>
    </row>
    <row r="1477" spans="3:3" x14ac:dyDescent="0.2">
      <c r="C1477" s="245"/>
    </row>
    <row r="1478" spans="3:3" x14ac:dyDescent="0.2">
      <c r="C1478" s="245"/>
    </row>
    <row r="1479" spans="3:3" x14ac:dyDescent="0.2">
      <c r="C1479" s="245"/>
    </row>
    <row r="1480" spans="3:3" x14ac:dyDescent="0.2">
      <c r="C1480" s="245"/>
    </row>
    <row r="1481" spans="3:3" x14ac:dyDescent="0.2">
      <c r="C1481" s="245"/>
    </row>
    <row r="1482" spans="3:3" x14ac:dyDescent="0.2">
      <c r="C1482" s="245"/>
    </row>
    <row r="1483" spans="3:3" x14ac:dyDescent="0.2">
      <c r="C1483" s="245"/>
    </row>
    <row r="1484" spans="3:3" x14ac:dyDescent="0.2">
      <c r="C1484" s="245"/>
    </row>
    <row r="1485" spans="3:3" x14ac:dyDescent="0.2">
      <c r="C1485" s="245"/>
    </row>
    <row r="1486" spans="3:3" x14ac:dyDescent="0.2">
      <c r="C1486" s="245"/>
    </row>
    <row r="1487" spans="3:3" x14ac:dyDescent="0.2">
      <c r="C1487" s="245"/>
    </row>
    <row r="1488" spans="3:3" x14ac:dyDescent="0.2">
      <c r="C1488" s="245"/>
    </row>
    <row r="1489" spans="3:3" x14ac:dyDescent="0.2">
      <c r="C1489" s="245"/>
    </row>
    <row r="1490" spans="3:3" x14ac:dyDescent="0.2">
      <c r="C1490" s="245"/>
    </row>
    <row r="1491" spans="3:3" x14ac:dyDescent="0.2">
      <c r="C1491" s="245"/>
    </row>
    <row r="1492" spans="3:3" x14ac:dyDescent="0.2">
      <c r="C1492" s="245"/>
    </row>
    <row r="1493" spans="3:3" x14ac:dyDescent="0.2">
      <c r="C1493" s="245"/>
    </row>
    <row r="1494" spans="3:3" x14ac:dyDescent="0.2">
      <c r="C1494" s="245"/>
    </row>
    <row r="1495" spans="3:3" x14ac:dyDescent="0.2">
      <c r="C1495" s="245"/>
    </row>
    <row r="1496" spans="3:3" x14ac:dyDescent="0.2">
      <c r="C1496" s="245"/>
    </row>
    <row r="1497" spans="3:3" x14ac:dyDescent="0.2">
      <c r="C1497" s="245"/>
    </row>
    <row r="1498" spans="3:3" x14ac:dyDescent="0.2">
      <c r="C1498" s="245"/>
    </row>
    <row r="1499" spans="3:3" x14ac:dyDescent="0.2">
      <c r="C1499" s="245"/>
    </row>
    <row r="1500" spans="3:3" x14ac:dyDescent="0.2">
      <c r="C1500" s="245"/>
    </row>
    <row r="1501" spans="3:3" x14ac:dyDescent="0.2">
      <c r="C1501" s="245"/>
    </row>
    <row r="1502" spans="3:3" x14ac:dyDescent="0.2">
      <c r="C1502" s="245"/>
    </row>
    <row r="1503" spans="3:3" x14ac:dyDescent="0.2">
      <c r="C1503" s="245"/>
    </row>
    <row r="1504" spans="3:3" x14ac:dyDescent="0.2">
      <c r="C1504" s="245"/>
    </row>
    <row r="1505" spans="3:3" x14ac:dyDescent="0.2">
      <c r="C1505" s="245"/>
    </row>
    <row r="1506" spans="3:3" x14ac:dyDescent="0.2">
      <c r="C1506" s="245"/>
    </row>
    <row r="1507" spans="3:3" x14ac:dyDescent="0.2">
      <c r="C1507" s="245"/>
    </row>
    <row r="1508" spans="3:3" x14ac:dyDescent="0.2">
      <c r="C1508" s="245"/>
    </row>
    <row r="1509" spans="3:3" x14ac:dyDescent="0.2">
      <c r="C1509" s="245"/>
    </row>
    <row r="1510" spans="3:3" x14ac:dyDescent="0.2">
      <c r="C1510" s="245"/>
    </row>
    <row r="1511" spans="3:3" x14ac:dyDescent="0.2">
      <c r="C1511" s="245"/>
    </row>
    <row r="1512" spans="3:3" x14ac:dyDescent="0.2">
      <c r="C1512" s="245"/>
    </row>
    <row r="1513" spans="3:3" x14ac:dyDescent="0.2">
      <c r="C1513" s="245"/>
    </row>
    <row r="1514" spans="3:3" x14ac:dyDescent="0.2">
      <c r="C1514" s="245"/>
    </row>
    <row r="1515" spans="3:3" x14ac:dyDescent="0.2">
      <c r="C1515" s="245"/>
    </row>
    <row r="1516" spans="3:3" x14ac:dyDescent="0.2">
      <c r="C1516" s="245"/>
    </row>
    <row r="1517" spans="3:3" x14ac:dyDescent="0.2">
      <c r="C1517" s="245"/>
    </row>
    <row r="1518" spans="3:3" x14ac:dyDescent="0.2">
      <c r="C1518" s="245"/>
    </row>
    <row r="1519" spans="3:3" x14ac:dyDescent="0.2">
      <c r="C1519" s="245"/>
    </row>
    <row r="1520" spans="3:3" x14ac:dyDescent="0.2">
      <c r="C1520" s="245"/>
    </row>
    <row r="1521" spans="3:3" x14ac:dyDescent="0.2">
      <c r="C1521" s="245"/>
    </row>
    <row r="1522" spans="3:3" x14ac:dyDescent="0.2">
      <c r="C1522" s="245"/>
    </row>
    <row r="1523" spans="3:3" x14ac:dyDescent="0.2">
      <c r="C1523" s="245"/>
    </row>
    <row r="1524" spans="3:3" x14ac:dyDescent="0.2">
      <c r="C1524" s="245"/>
    </row>
    <row r="1525" spans="3:3" x14ac:dyDescent="0.2">
      <c r="C1525" s="245"/>
    </row>
    <row r="1526" spans="3:3" x14ac:dyDescent="0.2">
      <c r="C1526" s="245"/>
    </row>
    <row r="1527" spans="3:3" x14ac:dyDescent="0.2">
      <c r="C1527" s="245"/>
    </row>
    <row r="1528" spans="3:3" x14ac:dyDescent="0.2">
      <c r="C1528" s="245"/>
    </row>
    <row r="1529" spans="3:3" x14ac:dyDescent="0.2">
      <c r="C1529" s="245"/>
    </row>
    <row r="1530" spans="3:3" x14ac:dyDescent="0.2">
      <c r="C1530" s="245"/>
    </row>
    <row r="1531" spans="3:3" x14ac:dyDescent="0.2">
      <c r="C1531" s="245"/>
    </row>
    <row r="1532" spans="3:3" x14ac:dyDescent="0.2">
      <c r="C1532" s="245"/>
    </row>
    <row r="1533" spans="3:3" x14ac:dyDescent="0.2">
      <c r="C1533" s="245"/>
    </row>
    <row r="1534" spans="3:3" x14ac:dyDescent="0.2">
      <c r="C1534" s="245"/>
    </row>
    <row r="1535" spans="3:3" x14ac:dyDescent="0.2">
      <c r="C1535" s="245"/>
    </row>
    <row r="1536" spans="3:3" x14ac:dyDescent="0.2">
      <c r="C1536" s="245"/>
    </row>
    <row r="1537" spans="3:3" x14ac:dyDescent="0.2">
      <c r="C1537" s="245"/>
    </row>
    <row r="1538" spans="3:3" x14ac:dyDescent="0.2">
      <c r="C1538" s="245"/>
    </row>
    <row r="1539" spans="3:3" x14ac:dyDescent="0.2">
      <c r="C1539" s="245"/>
    </row>
    <row r="1540" spans="3:3" x14ac:dyDescent="0.2">
      <c r="C1540" s="245"/>
    </row>
    <row r="1541" spans="3:3" x14ac:dyDescent="0.2">
      <c r="C1541" s="245"/>
    </row>
    <row r="1542" spans="3:3" x14ac:dyDescent="0.2">
      <c r="C1542" s="245"/>
    </row>
    <row r="1543" spans="3:3" x14ac:dyDescent="0.2">
      <c r="C1543" s="245"/>
    </row>
    <row r="1544" spans="3:3" x14ac:dyDescent="0.2">
      <c r="C1544" s="245"/>
    </row>
    <row r="1545" spans="3:3" x14ac:dyDescent="0.2">
      <c r="C1545" s="245"/>
    </row>
    <row r="1546" spans="3:3" x14ac:dyDescent="0.2">
      <c r="C1546" s="245"/>
    </row>
    <row r="1547" spans="3:3" x14ac:dyDescent="0.2">
      <c r="C1547" s="245"/>
    </row>
    <row r="1548" spans="3:3" x14ac:dyDescent="0.2">
      <c r="C1548" s="245"/>
    </row>
    <row r="1549" spans="3:3" x14ac:dyDescent="0.2">
      <c r="C1549" s="245"/>
    </row>
    <row r="1550" spans="3:3" x14ac:dyDescent="0.2">
      <c r="C1550" s="245"/>
    </row>
    <row r="1551" spans="3:3" x14ac:dyDescent="0.2">
      <c r="C1551" s="245"/>
    </row>
    <row r="1552" spans="3:3" x14ac:dyDescent="0.2">
      <c r="C1552" s="245"/>
    </row>
    <row r="1553" spans="3:3" x14ac:dyDescent="0.2">
      <c r="C1553" s="245"/>
    </row>
    <row r="1554" spans="3:3" x14ac:dyDescent="0.2">
      <c r="C1554" s="245"/>
    </row>
    <row r="1555" spans="3:3" x14ac:dyDescent="0.2">
      <c r="C1555" s="245"/>
    </row>
    <row r="1556" spans="3:3" x14ac:dyDescent="0.2">
      <c r="C1556" s="245"/>
    </row>
    <row r="1557" spans="3:3" x14ac:dyDescent="0.2">
      <c r="C1557" s="245"/>
    </row>
    <row r="1558" spans="3:3" x14ac:dyDescent="0.2">
      <c r="C1558" s="245"/>
    </row>
    <row r="1559" spans="3:3" x14ac:dyDescent="0.2">
      <c r="C1559" s="245"/>
    </row>
    <row r="1560" spans="3:3" x14ac:dyDescent="0.2">
      <c r="C1560" s="245"/>
    </row>
    <row r="1561" spans="3:3" x14ac:dyDescent="0.2">
      <c r="C1561" s="245"/>
    </row>
    <row r="1562" spans="3:3" x14ac:dyDescent="0.2">
      <c r="C1562" s="245"/>
    </row>
    <row r="1563" spans="3:3" x14ac:dyDescent="0.2">
      <c r="C1563" s="245"/>
    </row>
    <row r="1564" spans="3:3" x14ac:dyDescent="0.2">
      <c r="C1564" s="245"/>
    </row>
    <row r="1565" spans="3:3" x14ac:dyDescent="0.2">
      <c r="C1565" s="245"/>
    </row>
    <row r="1566" spans="3:3" x14ac:dyDescent="0.2">
      <c r="C1566" s="245"/>
    </row>
    <row r="1567" spans="3:3" x14ac:dyDescent="0.2">
      <c r="C1567" s="245"/>
    </row>
    <row r="1568" spans="3:3" x14ac:dyDescent="0.2">
      <c r="C1568" s="245"/>
    </row>
    <row r="1569" spans="3:3" x14ac:dyDescent="0.2">
      <c r="C1569" s="245"/>
    </row>
    <row r="1570" spans="3:3" x14ac:dyDescent="0.2">
      <c r="C1570" s="245"/>
    </row>
    <row r="1571" spans="3:3" x14ac:dyDescent="0.2">
      <c r="C1571" s="245"/>
    </row>
    <row r="1572" spans="3:3" x14ac:dyDescent="0.2">
      <c r="C1572" s="245"/>
    </row>
    <row r="1573" spans="3:3" x14ac:dyDescent="0.2">
      <c r="C1573" s="245"/>
    </row>
    <row r="1574" spans="3:3" x14ac:dyDescent="0.2">
      <c r="C1574" s="245"/>
    </row>
    <row r="1575" spans="3:3" x14ac:dyDescent="0.2">
      <c r="C1575" s="245"/>
    </row>
    <row r="1576" spans="3:3" x14ac:dyDescent="0.2">
      <c r="C1576" s="245"/>
    </row>
    <row r="1577" spans="3:3" x14ac:dyDescent="0.2">
      <c r="C1577" s="245"/>
    </row>
    <row r="1578" spans="3:3" x14ac:dyDescent="0.2">
      <c r="C1578" s="245"/>
    </row>
    <row r="1579" spans="3:3" x14ac:dyDescent="0.2">
      <c r="C1579" s="245"/>
    </row>
    <row r="1580" spans="3:3" x14ac:dyDescent="0.2">
      <c r="C1580" s="245"/>
    </row>
    <row r="1581" spans="3:3" x14ac:dyDescent="0.2">
      <c r="C1581" s="245"/>
    </row>
    <row r="1582" spans="3:3" x14ac:dyDescent="0.2">
      <c r="C1582" s="245"/>
    </row>
    <row r="1583" spans="3:3" x14ac:dyDescent="0.2">
      <c r="C1583" s="245"/>
    </row>
    <row r="1584" spans="3:3" x14ac:dyDescent="0.2">
      <c r="C1584" s="245"/>
    </row>
    <row r="1585" spans="3:3" x14ac:dyDescent="0.2">
      <c r="C1585" s="245"/>
    </row>
    <row r="1586" spans="3:3" x14ac:dyDescent="0.2">
      <c r="C1586" s="245"/>
    </row>
    <row r="1587" spans="3:3" x14ac:dyDescent="0.2">
      <c r="C1587" s="245"/>
    </row>
    <row r="1588" spans="3:3" x14ac:dyDescent="0.2">
      <c r="C1588" s="245"/>
    </row>
    <row r="1589" spans="3:3" x14ac:dyDescent="0.2">
      <c r="C1589" s="245"/>
    </row>
    <row r="1590" spans="3:3" x14ac:dyDescent="0.2">
      <c r="C1590" s="245"/>
    </row>
    <row r="1591" spans="3:3" x14ac:dyDescent="0.2">
      <c r="C1591" s="245"/>
    </row>
    <row r="1592" spans="3:3" x14ac:dyDescent="0.2">
      <c r="C1592" s="245"/>
    </row>
    <row r="1593" spans="3:3" x14ac:dyDescent="0.2">
      <c r="C1593" s="245"/>
    </row>
    <row r="1594" spans="3:3" x14ac:dyDescent="0.2">
      <c r="C1594" s="245"/>
    </row>
    <row r="1595" spans="3:3" x14ac:dyDescent="0.2">
      <c r="C1595" s="245"/>
    </row>
    <row r="1596" spans="3:3" x14ac:dyDescent="0.2">
      <c r="C1596" s="245"/>
    </row>
    <row r="1597" spans="3:3" x14ac:dyDescent="0.2">
      <c r="C1597" s="245"/>
    </row>
    <row r="1598" spans="3:3" x14ac:dyDescent="0.2">
      <c r="C1598" s="245"/>
    </row>
    <row r="1599" spans="3:3" x14ac:dyDescent="0.2">
      <c r="C1599" s="245"/>
    </row>
    <row r="1600" spans="3:3" x14ac:dyDescent="0.2">
      <c r="C1600" s="245"/>
    </row>
    <row r="1601" spans="3:3" x14ac:dyDescent="0.2">
      <c r="C1601" s="245"/>
    </row>
    <row r="1602" spans="3:3" x14ac:dyDescent="0.2">
      <c r="C1602" s="245"/>
    </row>
    <row r="1603" spans="3:3" x14ac:dyDescent="0.2">
      <c r="C1603" s="245"/>
    </row>
    <row r="1604" spans="3:3" x14ac:dyDescent="0.2">
      <c r="C1604" s="245"/>
    </row>
    <row r="1605" spans="3:3" x14ac:dyDescent="0.2">
      <c r="C1605" s="245"/>
    </row>
    <row r="1606" spans="3:3" x14ac:dyDescent="0.2">
      <c r="C1606" s="245"/>
    </row>
    <row r="1607" spans="3:3" x14ac:dyDescent="0.2">
      <c r="C1607" s="245"/>
    </row>
    <row r="1608" spans="3:3" x14ac:dyDescent="0.2">
      <c r="C1608" s="245"/>
    </row>
    <row r="1609" spans="3:3" x14ac:dyDescent="0.2">
      <c r="C1609" s="245"/>
    </row>
    <row r="1610" spans="3:3" x14ac:dyDescent="0.2">
      <c r="C1610" s="245"/>
    </row>
    <row r="1611" spans="3:3" x14ac:dyDescent="0.2">
      <c r="C1611" s="245"/>
    </row>
    <row r="1612" spans="3:3" x14ac:dyDescent="0.2">
      <c r="C1612" s="245"/>
    </row>
    <row r="1613" spans="3:3" x14ac:dyDescent="0.2">
      <c r="C1613" s="245"/>
    </row>
    <row r="1614" spans="3:3" x14ac:dyDescent="0.2">
      <c r="C1614" s="245"/>
    </row>
    <row r="1615" spans="3:3" x14ac:dyDescent="0.2">
      <c r="C1615" s="245"/>
    </row>
    <row r="1616" spans="3:3" x14ac:dyDescent="0.2">
      <c r="C1616" s="245"/>
    </row>
    <row r="1617" spans="3:3" x14ac:dyDescent="0.2">
      <c r="C1617" s="245"/>
    </row>
    <row r="1618" spans="3:3" x14ac:dyDescent="0.2">
      <c r="C1618" s="245"/>
    </row>
    <row r="1619" spans="3:3" x14ac:dyDescent="0.2">
      <c r="C1619" s="245"/>
    </row>
    <row r="1620" spans="3:3" x14ac:dyDescent="0.2">
      <c r="C1620" s="245"/>
    </row>
    <row r="1621" spans="3:3" x14ac:dyDescent="0.2">
      <c r="C1621" s="245"/>
    </row>
    <row r="1622" spans="3:3" x14ac:dyDescent="0.2">
      <c r="C1622" s="245"/>
    </row>
    <row r="1623" spans="3:3" x14ac:dyDescent="0.2">
      <c r="C1623" s="245"/>
    </row>
    <row r="1624" spans="3:3" x14ac:dyDescent="0.2">
      <c r="C1624" s="245"/>
    </row>
    <row r="1625" spans="3:3" x14ac:dyDescent="0.2">
      <c r="C1625" s="245"/>
    </row>
    <row r="1626" spans="3:3" x14ac:dyDescent="0.2">
      <c r="C1626" s="245"/>
    </row>
    <row r="1627" spans="3:3" x14ac:dyDescent="0.2">
      <c r="C1627" s="245"/>
    </row>
    <row r="1628" spans="3:3" x14ac:dyDescent="0.2">
      <c r="C1628" s="245"/>
    </row>
    <row r="1629" spans="3:3" x14ac:dyDescent="0.2">
      <c r="C1629" s="245"/>
    </row>
    <row r="1630" spans="3:3" x14ac:dyDescent="0.2">
      <c r="C1630" s="245"/>
    </row>
    <row r="1631" spans="3:3" x14ac:dyDescent="0.2">
      <c r="C1631" s="245"/>
    </row>
    <row r="1632" spans="3:3" x14ac:dyDescent="0.2">
      <c r="C1632" s="245"/>
    </row>
    <row r="1633" spans="3:3" x14ac:dyDescent="0.2">
      <c r="C1633" s="245"/>
    </row>
    <row r="1634" spans="3:3" x14ac:dyDescent="0.2">
      <c r="C1634" s="245"/>
    </row>
    <row r="1635" spans="3:3" x14ac:dyDescent="0.2">
      <c r="C1635" s="245"/>
    </row>
    <row r="1636" spans="3:3" x14ac:dyDescent="0.2">
      <c r="C1636" s="245"/>
    </row>
    <row r="1637" spans="3:3" x14ac:dyDescent="0.2">
      <c r="C1637" s="245"/>
    </row>
    <row r="1638" spans="3:3" x14ac:dyDescent="0.2">
      <c r="C1638" s="245"/>
    </row>
    <row r="1639" spans="3:3" x14ac:dyDescent="0.2">
      <c r="C1639" s="245"/>
    </row>
    <row r="1640" spans="3:3" x14ac:dyDescent="0.2">
      <c r="C1640" s="245"/>
    </row>
    <row r="1641" spans="3:3" x14ac:dyDescent="0.2">
      <c r="C1641" s="245"/>
    </row>
    <row r="1642" spans="3:3" x14ac:dyDescent="0.2">
      <c r="C1642" s="245"/>
    </row>
    <row r="1643" spans="3:3" x14ac:dyDescent="0.2">
      <c r="C1643" s="245"/>
    </row>
    <row r="1644" spans="3:3" x14ac:dyDescent="0.2">
      <c r="C1644" s="245"/>
    </row>
    <row r="1645" spans="3:3" x14ac:dyDescent="0.2">
      <c r="C1645" s="245"/>
    </row>
    <row r="1646" spans="3:3" x14ac:dyDescent="0.2">
      <c r="C1646" s="245"/>
    </row>
    <row r="1647" spans="3:3" x14ac:dyDescent="0.2">
      <c r="C1647" s="245"/>
    </row>
    <row r="1648" spans="3:3" x14ac:dyDescent="0.2">
      <c r="C1648" s="245"/>
    </row>
    <row r="1649" spans="3:3" x14ac:dyDescent="0.2">
      <c r="C1649" s="245"/>
    </row>
    <row r="1650" spans="3:3" x14ac:dyDescent="0.2">
      <c r="C1650" s="245"/>
    </row>
    <row r="1651" spans="3:3" x14ac:dyDescent="0.2">
      <c r="C1651" s="245"/>
    </row>
    <row r="1652" spans="3:3" x14ac:dyDescent="0.2">
      <c r="C1652" s="245"/>
    </row>
    <row r="1653" spans="3:3" x14ac:dyDescent="0.2">
      <c r="C1653" s="245"/>
    </row>
    <row r="1654" spans="3:3" x14ac:dyDescent="0.2">
      <c r="C1654" s="245"/>
    </row>
    <row r="1655" spans="3:3" x14ac:dyDescent="0.2">
      <c r="C1655" s="245"/>
    </row>
    <row r="1656" spans="3:3" x14ac:dyDescent="0.2">
      <c r="C1656" s="245"/>
    </row>
    <row r="1657" spans="3:3" x14ac:dyDescent="0.2">
      <c r="C1657" s="245"/>
    </row>
    <row r="1658" spans="3:3" x14ac:dyDescent="0.2">
      <c r="C1658" s="245"/>
    </row>
    <row r="1659" spans="3:3" x14ac:dyDescent="0.2">
      <c r="C1659" s="245"/>
    </row>
    <row r="1660" spans="3:3" x14ac:dyDescent="0.2">
      <c r="C1660" s="245"/>
    </row>
    <row r="1661" spans="3:3" x14ac:dyDescent="0.2">
      <c r="C1661" s="245"/>
    </row>
    <row r="1662" spans="3:3" x14ac:dyDescent="0.2">
      <c r="C1662" s="245"/>
    </row>
    <row r="1663" spans="3:3" x14ac:dyDescent="0.2">
      <c r="C1663" s="245"/>
    </row>
    <row r="1664" spans="3:3" x14ac:dyDescent="0.2">
      <c r="C1664" s="245"/>
    </row>
    <row r="1665" spans="3:3" x14ac:dyDescent="0.2">
      <c r="C1665" s="245"/>
    </row>
    <row r="1666" spans="3:3" x14ac:dyDescent="0.2">
      <c r="C1666" s="245"/>
    </row>
    <row r="1667" spans="3:3" x14ac:dyDescent="0.2">
      <c r="C1667" s="245"/>
    </row>
    <row r="1668" spans="3:3" x14ac:dyDescent="0.2">
      <c r="C1668" s="245"/>
    </row>
    <row r="1669" spans="3:3" x14ac:dyDescent="0.2">
      <c r="C1669" s="245"/>
    </row>
    <row r="1670" spans="3:3" x14ac:dyDescent="0.2">
      <c r="C1670" s="245"/>
    </row>
    <row r="1671" spans="3:3" x14ac:dyDescent="0.2">
      <c r="C1671" s="245"/>
    </row>
    <row r="1672" spans="3:3" x14ac:dyDescent="0.2">
      <c r="C1672" s="245"/>
    </row>
    <row r="1673" spans="3:3" x14ac:dyDescent="0.2">
      <c r="C1673" s="245"/>
    </row>
    <row r="1674" spans="3:3" x14ac:dyDescent="0.2">
      <c r="C1674" s="245"/>
    </row>
    <row r="1675" spans="3:3" x14ac:dyDescent="0.2">
      <c r="C1675" s="245"/>
    </row>
    <row r="1676" spans="3:3" x14ac:dyDescent="0.2">
      <c r="C1676" s="245"/>
    </row>
    <row r="1677" spans="3:3" x14ac:dyDescent="0.2">
      <c r="C1677" s="245"/>
    </row>
    <row r="1678" spans="3:3" x14ac:dyDescent="0.2">
      <c r="C1678" s="245"/>
    </row>
    <row r="1679" spans="3:3" x14ac:dyDescent="0.2">
      <c r="C1679" s="245"/>
    </row>
    <row r="1680" spans="3:3" x14ac:dyDescent="0.2">
      <c r="C1680" s="245"/>
    </row>
    <row r="1681" spans="3:3" x14ac:dyDescent="0.2">
      <c r="C1681" s="245"/>
    </row>
    <row r="1682" spans="3:3" x14ac:dyDescent="0.2">
      <c r="C1682" s="245"/>
    </row>
    <row r="1683" spans="3:3" x14ac:dyDescent="0.2">
      <c r="C1683" s="245"/>
    </row>
    <row r="1684" spans="3:3" x14ac:dyDescent="0.2">
      <c r="C1684" s="245"/>
    </row>
    <row r="1685" spans="3:3" x14ac:dyDescent="0.2">
      <c r="C1685" s="245"/>
    </row>
    <row r="1686" spans="3:3" x14ac:dyDescent="0.2">
      <c r="C1686" s="245"/>
    </row>
    <row r="1687" spans="3:3" x14ac:dyDescent="0.2">
      <c r="C1687" s="245"/>
    </row>
    <row r="1688" spans="3:3" x14ac:dyDescent="0.2">
      <c r="C1688" s="245"/>
    </row>
    <row r="1689" spans="3:3" x14ac:dyDescent="0.2">
      <c r="C1689" s="245"/>
    </row>
    <row r="1690" spans="3:3" x14ac:dyDescent="0.2">
      <c r="C1690" s="245"/>
    </row>
    <row r="1691" spans="3:3" x14ac:dyDescent="0.2">
      <c r="C1691" s="245"/>
    </row>
    <row r="1692" spans="3:3" x14ac:dyDescent="0.2">
      <c r="C1692" s="245"/>
    </row>
    <row r="1693" spans="3:3" x14ac:dyDescent="0.2">
      <c r="C1693" s="245"/>
    </row>
    <row r="1694" spans="3:3" x14ac:dyDescent="0.2">
      <c r="C1694" s="245"/>
    </row>
    <row r="1695" spans="3:3" x14ac:dyDescent="0.2">
      <c r="C1695" s="245"/>
    </row>
    <row r="1696" spans="3:3" x14ac:dyDescent="0.2">
      <c r="C1696" s="245"/>
    </row>
    <row r="1697" spans="3:3" x14ac:dyDescent="0.2">
      <c r="C1697" s="245"/>
    </row>
    <row r="1698" spans="3:3" x14ac:dyDescent="0.2">
      <c r="C1698" s="245"/>
    </row>
    <row r="1699" spans="3:3" x14ac:dyDescent="0.2">
      <c r="C1699" s="245"/>
    </row>
    <row r="1700" spans="3:3" x14ac:dyDescent="0.2">
      <c r="C1700" s="245"/>
    </row>
    <row r="1701" spans="3:3" x14ac:dyDescent="0.2">
      <c r="C1701" s="245"/>
    </row>
    <row r="1702" spans="3:3" x14ac:dyDescent="0.2">
      <c r="C1702" s="245"/>
    </row>
    <row r="1703" spans="3:3" x14ac:dyDescent="0.2">
      <c r="C1703" s="245"/>
    </row>
    <row r="1704" spans="3:3" x14ac:dyDescent="0.2">
      <c r="C1704" s="245"/>
    </row>
    <row r="1705" spans="3:3" x14ac:dyDescent="0.2">
      <c r="C1705" s="245"/>
    </row>
    <row r="1706" spans="3:3" x14ac:dyDescent="0.2">
      <c r="C1706" s="245"/>
    </row>
    <row r="1707" spans="3:3" x14ac:dyDescent="0.2">
      <c r="C1707" s="245"/>
    </row>
    <row r="1708" spans="3:3" x14ac:dyDescent="0.2">
      <c r="C1708" s="245"/>
    </row>
    <row r="1709" spans="3:3" x14ac:dyDescent="0.2">
      <c r="C1709" s="245"/>
    </row>
    <row r="1710" spans="3:3" x14ac:dyDescent="0.2">
      <c r="C1710" s="245"/>
    </row>
    <row r="1711" spans="3:3" x14ac:dyDescent="0.2">
      <c r="C1711" s="245"/>
    </row>
    <row r="1712" spans="3:3" x14ac:dyDescent="0.2">
      <c r="C1712" s="245"/>
    </row>
    <row r="1713" spans="3:3" x14ac:dyDescent="0.2">
      <c r="C1713" s="245"/>
    </row>
    <row r="1714" spans="3:3" x14ac:dyDescent="0.2">
      <c r="C1714" s="245"/>
    </row>
    <row r="1715" spans="3:3" x14ac:dyDescent="0.2">
      <c r="C1715" s="245"/>
    </row>
    <row r="1716" spans="3:3" x14ac:dyDescent="0.2">
      <c r="C1716" s="245"/>
    </row>
    <row r="1717" spans="3:3" x14ac:dyDescent="0.2">
      <c r="C1717" s="245"/>
    </row>
    <row r="1718" spans="3:3" x14ac:dyDescent="0.2">
      <c r="C1718" s="245"/>
    </row>
    <row r="1719" spans="3:3" x14ac:dyDescent="0.2">
      <c r="C1719" s="245"/>
    </row>
    <row r="1720" spans="3:3" x14ac:dyDescent="0.2">
      <c r="C1720" s="245"/>
    </row>
    <row r="1721" spans="3:3" x14ac:dyDescent="0.2">
      <c r="C1721" s="245"/>
    </row>
    <row r="1722" spans="3:3" x14ac:dyDescent="0.2">
      <c r="C1722" s="245"/>
    </row>
    <row r="1723" spans="3:3" x14ac:dyDescent="0.2">
      <c r="C1723" s="245"/>
    </row>
    <row r="1724" spans="3:3" x14ac:dyDescent="0.2">
      <c r="C1724" s="245"/>
    </row>
    <row r="1725" spans="3:3" x14ac:dyDescent="0.2">
      <c r="C1725" s="245"/>
    </row>
    <row r="1726" spans="3:3" x14ac:dyDescent="0.2">
      <c r="C1726" s="245"/>
    </row>
    <row r="1727" spans="3:3" x14ac:dyDescent="0.2">
      <c r="C1727" s="245"/>
    </row>
    <row r="1728" spans="3:3" x14ac:dyDescent="0.2">
      <c r="C1728" s="245"/>
    </row>
    <row r="1729" spans="3:3" x14ac:dyDescent="0.2">
      <c r="C1729" s="245"/>
    </row>
    <row r="1730" spans="3:3" x14ac:dyDescent="0.2">
      <c r="C1730" s="245"/>
    </row>
    <row r="1731" spans="3:3" x14ac:dyDescent="0.2">
      <c r="C1731" s="245"/>
    </row>
    <row r="1732" spans="3:3" x14ac:dyDescent="0.2">
      <c r="C1732" s="245"/>
    </row>
    <row r="1733" spans="3:3" x14ac:dyDescent="0.2">
      <c r="C1733" s="245"/>
    </row>
    <row r="1734" spans="3:3" x14ac:dyDescent="0.2">
      <c r="C1734" s="245"/>
    </row>
    <row r="1735" spans="3:3" x14ac:dyDescent="0.2">
      <c r="C1735" s="245"/>
    </row>
    <row r="1736" spans="3:3" x14ac:dyDescent="0.2">
      <c r="C1736" s="245"/>
    </row>
    <row r="1737" spans="3:3" x14ac:dyDescent="0.2">
      <c r="C1737" s="245"/>
    </row>
    <row r="1738" spans="3:3" x14ac:dyDescent="0.2">
      <c r="C1738" s="245"/>
    </row>
    <row r="1739" spans="3:3" x14ac:dyDescent="0.2">
      <c r="C1739" s="245"/>
    </row>
    <row r="1740" spans="3:3" x14ac:dyDescent="0.2">
      <c r="C1740" s="245"/>
    </row>
    <row r="1741" spans="3:3" x14ac:dyDescent="0.2">
      <c r="C1741" s="245"/>
    </row>
    <row r="1742" spans="3:3" x14ac:dyDescent="0.2">
      <c r="C1742" s="245"/>
    </row>
    <row r="1743" spans="3:3" x14ac:dyDescent="0.2">
      <c r="C1743" s="245"/>
    </row>
    <row r="1744" spans="3:3" x14ac:dyDescent="0.2">
      <c r="C1744" s="245"/>
    </row>
    <row r="1745" spans="3:3" x14ac:dyDescent="0.2">
      <c r="C1745" s="245"/>
    </row>
    <row r="1746" spans="3:3" x14ac:dyDescent="0.2">
      <c r="C1746" s="245"/>
    </row>
    <row r="1747" spans="3:3" x14ac:dyDescent="0.2">
      <c r="C1747" s="245"/>
    </row>
    <row r="1748" spans="3:3" x14ac:dyDescent="0.2">
      <c r="C1748" s="245"/>
    </row>
    <row r="1749" spans="3:3" x14ac:dyDescent="0.2">
      <c r="C1749" s="245"/>
    </row>
    <row r="1750" spans="3:3" x14ac:dyDescent="0.2">
      <c r="C1750" s="245"/>
    </row>
    <row r="1751" spans="3:3" x14ac:dyDescent="0.2">
      <c r="C1751" s="245"/>
    </row>
    <row r="1752" spans="3:3" x14ac:dyDescent="0.2">
      <c r="C1752" s="245"/>
    </row>
    <row r="1753" spans="3:3" x14ac:dyDescent="0.2">
      <c r="C1753" s="245"/>
    </row>
    <row r="1754" spans="3:3" x14ac:dyDescent="0.2">
      <c r="C1754" s="245"/>
    </row>
    <row r="1755" spans="3:3" x14ac:dyDescent="0.2">
      <c r="C1755" s="245"/>
    </row>
    <row r="1756" spans="3:3" x14ac:dyDescent="0.2">
      <c r="C1756" s="245"/>
    </row>
    <row r="1757" spans="3:3" x14ac:dyDescent="0.2">
      <c r="C1757" s="245"/>
    </row>
    <row r="1758" spans="3:3" x14ac:dyDescent="0.2">
      <c r="C1758" s="245"/>
    </row>
    <row r="1759" spans="3:3" x14ac:dyDescent="0.2">
      <c r="C1759" s="245"/>
    </row>
    <row r="1760" spans="3:3" x14ac:dyDescent="0.2">
      <c r="C1760" s="245"/>
    </row>
    <row r="1761" spans="3:3" x14ac:dyDescent="0.2">
      <c r="C1761" s="245"/>
    </row>
    <row r="1762" spans="3:3" x14ac:dyDescent="0.2">
      <c r="C1762" s="245"/>
    </row>
    <row r="1763" spans="3:3" x14ac:dyDescent="0.2">
      <c r="C1763" s="245"/>
    </row>
    <row r="1764" spans="3:3" x14ac:dyDescent="0.2">
      <c r="C1764" s="245"/>
    </row>
    <row r="1765" spans="3:3" x14ac:dyDescent="0.2">
      <c r="C1765" s="245"/>
    </row>
    <row r="1766" spans="3:3" x14ac:dyDescent="0.2">
      <c r="C1766" s="245"/>
    </row>
    <row r="1767" spans="3:3" x14ac:dyDescent="0.2">
      <c r="C1767" s="245"/>
    </row>
    <row r="1768" spans="3:3" x14ac:dyDescent="0.2">
      <c r="C1768" s="245"/>
    </row>
    <row r="1769" spans="3:3" x14ac:dyDescent="0.2">
      <c r="C1769" s="245"/>
    </row>
    <row r="1770" spans="3:3" x14ac:dyDescent="0.2">
      <c r="C1770" s="245"/>
    </row>
    <row r="1771" spans="3:3" x14ac:dyDescent="0.2">
      <c r="C1771" s="245"/>
    </row>
    <row r="1772" spans="3:3" x14ac:dyDescent="0.2">
      <c r="C1772" s="245"/>
    </row>
    <row r="1773" spans="3:3" x14ac:dyDescent="0.2">
      <c r="C1773" s="245"/>
    </row>
    <row r="1774" spans="3:3" x14ac:dyDescent="0.2">
      <c r="C1774" s="245"/>
    </row>
    <row r="1775" spans="3:3" x14ac:dyDescent="0.2">
      <c r="C1775" s="245"/>
    </row>
    <row r="1776" spans="3:3" x14ac:dyDescent="0.2">
      <c r="C1776" s="245"/>
    </row>
    <row r="1777" spans="3:3" x14ac:dyDescent="0.2">
      <c r="C1777" s="245"/>
    </row>
    <row r="1778" spans="3:3" x14ac:dyDescent="0.2">
      <c r="C1778" s="245"/>
    </row>
    <row r="1779" spans="3:3" x14ac:dyDescent="0.2">
      <c r="C1779" s="245"/>
    </row>
    <row r="1780" spans="3:3" x14ac:dyDescent="0.2">
      <c r="C1780" s="245"/>
    </row>
    <row r="1781" spans="3:3" x14ac:dyDescent="0.2">
      <c r="C1781" s="245"/>
    </row>
    <row r="1782" spans="3:3" x14ac:dyDescent="0.2">
      <c r="C1782" s="245"/>
    </row>
    <row r="1783" spans="3:3" x14ac:dyDescent="0.2">
      <c r="C1783" s="245"/>
    </row>
    <row r="1784" spans="3:3" x14ac:dyDescent="0.2">
      <c r="C1784" s="245"/>
    </row>
    <row r="1785" spans="3:3" x14ac:dyDescent="0.2">
      <c r="C1785" s="245"/>
    </row>
    <row r="1786" spans="3:3" x14ac:dyDescent="0.2">
      <c r="C1786" s="245"/>
    </row>
    <row r="1787" spans="3:3" x14ac:dyDescent="0.2">
      <c r="C1787" s="245"/>
    </row>
    <row r="1788" spans="3:3" x14ac:dyDescent="0.2">
      <c r="C1788" s="245"/>
    </row>
    <row r="1789" spans="3:3" x14ac:dyDescent="0.2">
      <c r="C1789" s="245"/>
    </row>
    <row r="1790" spans="3:3" x14ac:dyDescent="0.2">
      <c r="C1790" s="245"/>
    </row>
    <row r="1791" spans="3:3" x14ac:dyDescent="0.2">
      <c r="C1791" s="245"/>
    </row>
    <row r="1792" spans="3:3" x14ac:dyDescent="0.2">
      <c r="C1792" s="245"/>
    </row>
    <row r="1793" spans="3:3" x14ac:dyDescent="0.2">
      <c r="C1793" s="245"/>
    </row>
    <row r="1794" spans="3:3" x14ac:dyDescent="0.2">
      <c r="C1794" s="245"/>
    </row>
    <row r="1795" spans="3:3" x14ac:dyDescent="0.2">
      <c r="C1795" s="245"/>
    </row>
    <row r="1796" spans="3:3" x14ac:dyDescent="0.2">
      <c r="C1796" s="245"/>
    </row>
    <row r="1797" spans="3:3" x14ac:dyDescent="0.2">
      <c r="C1797" s="245"/>
    </row>
    <row r="1798" spans="3:3" x14ac:dyDescent="0.2">
      <c r="C1798" s="245"/>
    </row>
    <row r="1799" spans="3:3" x14ac:dyDescent="0.2">
      <c r="C1799" s="245"/>
    </row>
    <row r="1800" spans="3:3" x14ac:dyDescent="0.2">
      <c r="C1800" s="245"/>
    </row>
    <row r="1801" spans="3:3" x14ac:dyDescent="0.2">
      <c r="C1801" s="245"/>
    </row>
    <row r="1802" spans="3:3" x14ac:dyDescent="0.2">
      <c r="C1802" s="245"/>
    </row>
    <row r="1803" spans="3:3" x14ac:dyDescent="0.2">
      <c r="C1803" s="245"/>
    </row>
    <row r="1804" spans="3:3" x14ac:dyDescent="0.2">
      <c r="C1804" s="245"/>
    </row>
    <row r="1805" spans="3:3" x14ac:dyDescent="0.2">
      <c r="C1805" s="245"/>
    </row>
    <row r="1806" spans="3:3" x14ac:dyDescent="0.2">
      <c r="C1806" s="245"/>
    </row>
    <row r="1807" spans="3:3" x14ac:dyDescent="0.2">
      <c r="C1807" s="245"/>
    </row>
    <row r="1808" spans="3:3" x14ac:dyDescent="0.2">
      <c r="C1808" s="245"/>
    </row>
    <row r="1809" spans="3:3" x14ac:dyDescent="0.2">
      <c r="C1809" s="245"/>
    </row>
    <row r="1810" spans="3:3" x14ac:dyDescent="0.2">
      <c r="C1810" s="245"/>
    </row>
    <row r="1811" spans="3:3" x14ac:dyDescent="0.2">
      <c r="C1811" s="245"/>
    </row>
    <row r="1812" spans="3:3" x14ac:dyDescent="0.2">
      <c r="C1812" s="245"/>
    </row>
    <row r="1813" spans="3:3" x14ac:dyDescent="0.2">
      <c r="C1813" s="245"/>
    </row>
    <row r="1814" spans="3:3" x14ac:dyDescent="0.2">
      <c r="C1814" s="245"/>
    </row>
    <row r="1815" spans="3:3" x14ac:dyDescent="0.2">
      <c r="C1815" s="245"/>
    </row>
    <row r="1816" spans="3:3" x14ac:dyDescent="0.2">
      <c r="C1816" s="245"/>
    </row>
    <row r="1817" spans="3:3" x14ac:dyDescent="0.2">
      <c r="C1817" s="245"/>
    </row>
    <row r="1818" spans="3:3" x14ac:dyDescent="0.2">
      <c r="C1818" s="245"/>
    </row>
    <row r="1819" spans="3:3" x14ac:dyDescent="0.2">
      <c r="C1819" s="245"/>
    </row>
    <row r="1820" spans="3:3" x14ac:dyDescent="0.2">
      <c r="C1820" s="245"/>
    </row>
    <row r="1821" spans="3:3" x14ac:dyDescent="0.2">
      <c r="C1821" s="245"/>
    </row>
    <row r="1822" spans="3:3" x14ac:dyDescent="0.2">
      <c r="C1822" s="245"/>
    </row>
    <row r="1823" spans="3:3" x14ac:dyDescent="0.2">
      <c r="C1823" s="245"/>
    </row>
    <row r="1824" spans="3:3" x14ac:dyDescent="0.2">
      <c r="C1824" s="245"/>
    </row>
    <row r="1825" spans="3:3" x14ac:dyDescent="0.2">
      <c r="C1825" s="245"/>
    </row>
    <row r="1826" spans="3:3" x14ac:dyDescent="0.2">
      <c r="C1826" s="245"/>
    </row>
    <row r="1827" spans="3:3" x14ac:dyDescent="0.2">
      <c r="C1827" s="245"/>
    </row>
    <row r="1828" spans="3:3" x14ac:dyDescent="0.2">
      <c r="C1828" s="245"/>
    </row>
    <row r="1829" spans="3:3" x14ac:dyDescent="0.2">
      <c r="C1829" s="245"/>
    </row>
    <row r="1830" spans="3:3" x14ac:dyDescent="0.2">
      <c r="C1830" s="245"/>
    </row>
    <row r="1831" spans="3:3" x14ac:dyDescent="0.2">
      <c r="C1831" s="245"/>
    </row>
    <row r="1832" spans="3:3" x14ac:dyDescent="0.2">
      <c r="C1832" s="245"/>
    </row>
    <row r="1833" spans="3:3" x14ac:dyDescent="0.2">
      <c r="C1833" s="245"/>
    </row>
    <row r="1834" spans="3:3" x14ac:dyDescent="0.2">
      <c r="C1834" s="245"/>
    </row>
    <row r="1835" spans="3:3" x14ac:dyDescent="0.2">
      <c r="C1835" s="245"/>
    </row>
    <row r="1836" spans="3:3" x14ac:dyDescent="0.2">
      <c r="C1836" s="245"/>
    </row>
    <row r="1837" spans="3:3" x14ac:dyDescent="0.2">
      <c r="C1837" s="245"/>
    </row>
    <row r="1838" spans="3:3" x14ac:dyDescent="0.2">
      <c r="C1838" s="245"/>
    </row>
    <row r="1839" spans="3:3" x14ac:dyDescent="0.2">
      <c r="C1839" s="245"/>
    </row>
    <row r="1840" spans="3:3" x14ac:dyDescent="0.2">
      <c r="C1840" s="245"/>
    </row>
    <row r="1841" spans="3:3" x14ac:dyDescent="0.2">
      <c r="C1841" s="245"/>
    </row>
    <row r="1842" spans="3:3" x14ac:dyDescent="0.2">
      <c r="C1842" s="245"/>
    </row>
    <row r="1843" spans="3:3" x14ac:dyDescent="0.2">
      <c r="C1843" s="245"/>
    </row>
    <row r="1844" spans="3:3" x14ac:dyDescent="0.2">
      <c r="C1844" s="245"/>
    </row>
    <row r="1845" spans="3:3" x14ac:dyDescent="0.2">
      <c r="C1845" s="245"/>
    </row>
    <row r="1846" spans="3:3" x14ac:dyDescent="0.2">
      <c r="C1846" s="245"/>
    </row>
    <row r="1847" spans="3:3" x14ac:dyDescent="0.2">
      <c r="C1847" s="245"/>
    </row>
    <row r="1848" spans="3:3" x14ac:dyDescent="0.2">
      <c r="C1848" s="245"/>
    </row>
    <row r="1849" spans="3:3" x14ac:dyDescent="0.2">
      <c r="C1849" s="245"/>
    </row>
    <row r="1850" spans="3:3" x14ac:dyDescent="0.2">
      <c r="C1850" s="245"/>
    </row>
    <row r="1851" spans="3:3" x14ac:dyDescent="0.2">
      <c r="C1851" s="245"/>
    </row>
    <row r="1852" spans="3:3" x14ac:dyDescent="0.2">
      <c r="C1852" s="245"/>
    </row>
    <row r="1853" spans="3:3" x14ac:dyDescent="0.2">
      <c r="C1853" s="245"/>
    </row>
    <row r="1854" spans="3:3" x14ac:dyDescent="0.2">
      <c r="C1854" s="245"/>
    </row>
    <row r="1855" spans="3:3" x14ac:dyDescent="0.2">
      <c r="C1855" s="245"/>
    </row>
    <row r="1856" spans="3:3" x14ac:dyDescent="0.2">
      <c r="C1856" s="245"/>
    </row>
    <row r="1857" spans="3:3" x14ac:dyDescent="0.2">
      <c r="C1857" s="245"/>
    </row>
    <row r="1858" spans="3:3" x14ac:dyDescent="0.2">
      <c r="C1858" s="245"/>
    </row>
    <row r="1859" spans="3:3" x14ac:dyDescent="0.2">
      <c r="C1859" s="245"/>
    </row>
    <row r="1860" spans="3:3" x14ac:dyDescent="0.2">
      <c r="C1860" s="245"/>
    </row>
    <row r="1861" spans="3:3" x14ac:dyDescent="0.2">
      <c r="C1861" s="245"/>
    </row>
    <row r="1862" spans="3:3" x14ac:dyDescent="0.2">
      <c r="C1862" s="245"/>
    </row>
    <row r="1863" spans="3:3" x14ac:dyDescent="0.2">
      <c r="C1863" s="245"/>
    </row>
    <row r="1864" spans="3:3" x14ac:dyDescent="0.2">
      <c r="C1864" s="245"/>
    </row>
    <row r="1865" spans="3:3" x14ac:dyDescent="0.2">
      <c r="C1865" s="245"/>
    </row>
    <row r="1866" spans="3:3" x14ac:dyDescent="0.2">
      <c r="C1866" s="245"/>
    </row>
    <row r="1867" spans="3:3" x14ac:dyDescent="0.2">
      <c r="C1867" s="245"/>
    </row>
    <row r="1868" spans="3:3" x14ac:dyDescent="0.2">
      <c r="C1868" s="245"/>
    </row>
    <row r="1869" spans="3:3" x14ac:dyDescent="0.2">
      <c r="C1869" s="245"/>
    </row>
    <row r="1870" spans="3:3" x14ac:dyDescent="0.2">
      <c r="C1870" s="245"/>
    </row>
    <row r="1871" spans="3:3" x14ac:dyDescent="0.2">
      <c r="C1871" s="245"/>
    </row>
    <row r="1872" spans="3:3" x14ac:dyDescent="0.2">
      <c r="C1872" s="245"/>
    </row>
    <row r="1873" spans="3:3" x14ac:dyDescent="0.2">
      <c r="C1873" s="245"/>
    </row>
    <row r="1874" spans="3:3" x14ac:dyDescent="0.2">
      <c r="C1874" s="245"/>
    </row>
    <row r="1875" spans="3:3" x14ac:dyDescent="0.2">
      <c r="C1875" s="245"/>
    </row>
    <row r="1876" spans="3:3" x14ac:dyDescent="0.2">
      <c r="C1876" s="245"/>
    </row>
    <row r="1877" spans="3:3" x14ac:dyDescent="0.2">
      <c r="C1877" s="245"/>
    </row>
    <row r="1878" spans="3:3" x14ac:dyDescent="0.2">
      <c r="C1878" s="245"/>
    </row>
    <row r="1879" spans="3:3" x14ac:dyDescent="0.2">
      <c r="C1879" s="245"/>
    </row>
    <row r="1880" spans="3:3" x14ac:dyDescent="0.2">
      <c r="C1880" s="245"/>
    </row>
    <row r="1881" spans="3:3" x14ac:dyDescent="0.2">
      <c r="C1881" s="245"/>
    </row>
    <row r="1882" spans="3:3" x14ac:dyDescent="0.2">
      <c r="C1882" s="245"/>
    </row>
    <row r="1883" spans="3:3" x14ac:dyDescent="0.2">
      <c r="C1883" s="245"/>
    </row>
    <row r="1884" spans="3:3" x14ac:dyDescent="0.2">
      <c r="C1884" s="245"/>
    </row>
    <row r="1885" spans="3:3" x14ac:dyDescent="0.2">
      <c r="C1885" s="245"/>
    </row>
    <row r="1886" spans="3:3" x14ac:dyDescent="0.2">
      <c r="C1886" s="245"/>
    </row>
    <row r="1887" spans="3:3" x14ac:dyDescent="0.2">
      <c r="C1887" s="245"/>
    </row>
    <row r="1888" spans="3:3" x14ac:dyDescent="0.2">
      <c r="C1888" s="245"/>
    </row>
    <row r="1889" spans="3:3" x14ac:dyDescent="0.2">
      <c r="C1889" s="245"/>
    </row>
    <row r="1890" spans="3:3" x14ac:dyDescent="0.2">
      <c r="C1890" s="245"/>
    </row>
    <row r="1891" spans="3:3" x14ac:dyDescent="0.2">
      <c r="C1891" s="245"/>
    </row>
    <row r="1892" spans="3:3" x14ac:dyDescent="0.2">
      <c r="C1892" s="245"/>
    </row>
    <row r="1893" spans="3:3" x14ac:dyDescent="0.2">
      <c r="C1893" s="245"/>
    </row>
    <row r="1894" spans="3:3" x14ac:dyDescent="0.2">
      <c r="C1894" s="245"/>
    </row>
    <row r="1895" spans="3:3" x14ac:dyDescent="0.2">
      <c r="C1895" s="245"/>
    </row>
    <row r="1896" spans="3:3" x14ac:dyDescent="0.2">
      <c r="C1896" s="245"/>
    </row>
    <row r="1897" spans="3:3" x14ac:dyDescent="0.2">
      <c r="C1897" s="245"/>
    </row>
    <row r="1898" spans="3:3" x14ac:dyDescent="0.2">
      <c r="C1898" s="245"/>
    </row>
    <row r="1899" spans="3:3" x14ac:dyDescent="0.2">
      <c r="C1899" s="245"/>
    </row>
    <row r="1900" spans="3:3" x14ac:dyDescent="0.2">
      <c r="C1900" s="245"/>
    </row>
    <row r="1901" spans="3:3" x14ac:dyDescent="0.2">
      <c r="C1901" s="245"/>
    </row>
    <row r="1902" spans="3:3" x14ac:dyDescent="0.2">
      <c r="C1902" s="245"/>
    </row>
    <row r="1903" spans="3:3" x14ac:dyDescent="0.2">
      <c r="C1903" s="245"/>
    </row>
    <row r="1904" spans="3:3" x14ac:dyDescent="0.2">
      <c r="C1904" s="245"/>
    </row>
    <row r="1905" spans="3:3" x14ac:dyDescent="0.2">
      <c r="C1905" s="245"/>
    </row>
    <row r="1906" spans="3:3" x14ac:dyDescent="0.2">
      <c r="C1906" s="245"/>
    </row>
    <row r="1907" spans="3:3" x14ac:dyDescent="0.2">
      <c r="C1907" s="245"/>
    </row>
    <row r="1908" spans="3:3" x14ac:dyDescent="0.2">
      <c r="C1908" s="245"/>
    </row>
    <row r="1909" spans="3:3" x14ac:dyDescent="0.2">
      <c r="C1909" s="245"/>
    </row>
    <row r="1910" spans="3:3" x14ac:dyDescent="0.2">
      <c r="C1910" s="245"/>
    </row>
    <row r="1911" spans="3:3" x14ac:dyDescent="0.2">
      <c r="C1911" s="245"/>
    </row>
    <row r="1912" spans="3:3" x14ac:dyDescent="0.2">
      <c r="C1912" s="245"/>
    </row>
    <row r="1913" spans="3:3" x14ac:dyDescent="0.2">
      <c r="C1913" s="245"/>
    </row>
    <row r="1914" spans="3:3" x14ac:dyDescent="0.2">
      <c r="C1914" s="245"/>
    </row>
    <row r="1915" spans="3:3" x14ac:dyDescent="0.2">
      <c r="C1915" s="245"/>
    </row>
    <row r="1916" spans="3:3" x14ac:dyDescent="0.2">
      <c r="C1916" s="245"/>
    </row>
    <row r="1917" spans="3:3" x14ac:dyDescent="0.2">
      <c r="C1917" s="245"/>
    </row>
    <row r="1918" spans="3:3" x14ac:dyDescent="0.2">
      <c r="C1918" s="245"/>
    </row>
    <row r="1919" spans="3:3" x14ac:dyDescent="0.2">
      <c r="C1919" s="245"/>
    </row>
    <row r="1920" spans="3:3" x14ac:dyDescent="0.2">
      <c r="C1920" s="245"/>
    </row>
    <row r="1921" spans="3:3" x14ac:dyDescent="0.2">
      <c r="C1921" s="245"/>
    </row>
    <row r="1922" spans="3:3" x14ac:dyDescent="0.2">
      <c r="C1922" s="245"/>
    </row>
    <row r="1923" spans="3:3" x14ac:dyDescent="0.2">
      <c r="C1923" s="245"/>
    </row>
    <row r="1924" spans="3:3" x14ac:dyDescent="0.2">
      <c r="C1924" s="245"/>
    </row>
    <row r="1925" spans="3:3" x14ac:dyDescent="0.2">
      <c r="C1925" s="245"/>
    </row>
    <row r="1926" spans="3:3" x14ac:dyDescent="0.2">
      <c r="C1926" s="245"/>
    </row>
    <row r="1927" spans="3:3" x14ac:dyDescent="0.2">
      <c r="C1927" s="245"/>
    </row>
    <row r="1928" spans="3:3" x14ac:dyDescent="0.2">
      <c r="C1928" s="245"/>
    </row>
    <row r="1929" spans="3:3" x14ac:dyDescent="0.2">
      <c r="C1929" s="245"/>
    </row>
    <row r="1930" spans="3:3" x14ac:dyDescent="0.2">
      <c r="C1930" s="245"/>
    </row>
    <row r="1931" spans="3:3" x14ac:dyDescent="0.2">
      <c r="C1931" s="245"/>
    </row>
    <row r="1932" spans="3:3" x14ac:dyDescent="0.2">
      <c r="C1932" s="245"/>
    </row>
    <row r="1933" spans="3:3" x14ac:dyDescent="0.2">
      <c r="C1933" s="245"/>
    </row>
    <row r="1934" spans="3:3" x14ac:dyDescent="0.2">
      <c r="C1934" s="245"/>
    </row>
    <row r="1935" spans="3:3" x14ac:dyDescent="0.2">
      <c r="C1935" s="245"/>
    </row>
    <row r="1936" spans="3:3" x14ac:dyDescent="0.2">
      <c r="C1936" s="245"/>
    </row>
    <row r="1937" spans="3:3" x14ac:dyDescent="0.2">
      <c r="C1937" s="245"/>
    </row>
    <row r="1938" spans="3:3" x14ac:dyDescent="0.2">
      <c r="C1938" s="245"/>
    </row>
    <row r="1939" spans="3:3" x14ac:dyDescent="0.2">
      <c r="C1939" s="245"/>
    </row>
    <row r="1940" spans="3:3" x14ac:dyDescent="0.2">
      <c r="C1940" s="245"/>
    </row>
    <row r="1941" spans="3:3" x14ac:dyDescent="0.2">
      <c r="C1941" s="245"/>
    </row>
    <row r="1942" spans="3:3" x14ac:dyDescent="0.2">
      <c r="C1942" s="245"/>
    </row>
    <row r="1943" spans="3:3" x14ac:dyDescent="0.2">
      <c r="C1943" s="245"/>
    </row>
    <row r="1944" spans="3:3" x14ac:dyDescent="0.2">
      <c r="C1944" s="245"/>
    </row>
    <row r="1945" spans="3:3" x14ac:dyDescent="0.2">
      <c r="C1945" s="245"/>
    </row>
    <row r="1946" spans="3:3" x14ac:dyDescent="0.2">
      <c r="C1946" s="245"/>
    </row>
    <row r="1947" spans="3:3" x14ac:dyDescent="0.2">
      <c r="C1947" s="245"/>
    </row>
    <row r="1948" spans="3:3" x14ac:dyDescent="0.2">
      <c r="C1948" s="245"/>
    </row>
    <row r="1949" spans="3:3" x14ac:dyDescent="0.2">
      <c r="C1949" s="245"/>
    </row>
    <row r="1950" spans="3:3" x14ac:dyDescent="0.2">
      <c r="C1950" s="245"/>
    </row>
    <row r="1951" spans="3:3" x14ac:dyDescent="0.2">
      <c r="C1951" s="245"/>
    </row>
    <row r="1952" spans="3:3" x14ac:dyDescent="0.2">
      <c r="C1952" s="245"/>
    </row>
    <row r="1953" spans="3:3" x14ac:dyDescent="0.2">
      <c r="C1953" s="245"/>
    </row>
    <row r="1954" spans="3:3" x14ac:dyDescent="0.2">
      <c r="C1954" s="245"/>
    </row>
    <row r="1955" spans="3:3" x14ac:dyDescent="0.2">
      <c r="C1955" s="245"/>
    </row>
    <row r="1956" spans="3:3" x14ac:dyDescent="0.2">
      <c r="C1956" s="245"/>
    </row>
    <row r="1957" spans="3:3" x14ac:dyDescent="0.2">
      <c r="C1957" s="245"/>
    </row>
    <row r="1958" spans="3:3" x14ac:dyDescent="0.2">
      <c r="C1958" s="245"/>
    </row>
    <row r="1959" spans="3:3" x14ac:dyDescent="0.2">
      <c r="C1959" s="245"/>
    </row>
    <row r="1960" spans="3:3" x14ac:dyDescent="0.2">
      <c r="C1960" s="245"/>
    </row>
    <row r="1961" spans="3:3" x14ac:dyDescent="0.2">
      <c r="C1961" s="245"/>
    </row>
    <row r="1962" spans="3:3" x14ac:dyDescent="0.2">
      <c r="C1962" s="245"/>
    </row>
    <row r="1963" spans="3:3" x14ac:dyDescent="0.2">
      <c r="C1963" s="245"/>
    </row>
    <row r="1964" spans="3:3" x14ac:dyDescent="0.2">
      <c r="C1964" s="245"/>
    </row>
    <row r="1965" spans="3:3" x14ac:dyDescent="0.2">
      <c r="C1965" s="245"/>
    </row>
    <row r="1966" spans="3:3" x14ac:dyDescent="0.2">
      <c r="C1966" s="245"/>
    </row>
    <row r="1967" spans="3:3" x14ac:dyDescent="0.2">
      <c r="C1967" s="245"/>
    </row>
    <row r="1968" spans="3:3" x14ac:dyDescent="0.2">
      <c r="C1968" s="245"/>
    </row>
    <row r="1969" spans="3:3" x14ac:dyDescent="0.2">
      <c r="C1969" s="245"/>
    </row>
    <row r="1970" spans="3:3" x14ac:dyDescent="0.2">
      <c r="C1970" s="245"/>
    </row>
    <row r="1971" spans="3:3" x14ac:dyDescent="0.2">
      <c r="C1971" s="245"/>
    </row>
    <row r="1972" spans="3:3" x14ac:dyDescent="0.2">
      <c r="C1972" s="245"/>
    </row>
    <row r="1973" spans="3:3" x14ac:dyDescent="0.2">
      <c r="C1973" s="245"/>
    </row>
    <row r="1974" spans="3:3" x14ac:dyDescent="0.2">
      <c r="C1974" s="245"/>
    </row>
    <row r="1975" spans="3:3" x14ac:dyDescent="0.2">
      <c r="C1975" s="245"/>
    </row>
    <row r="1976" spans="3:3" x14ac:dyDescent="0.2">
      <c r="C1976" s="245"/>
    </row>
    <row r="1977" spans="3:3" x14ac:dyDescent="0.2">
      <c r="C1977" s="245"/>
    </row>
    <row r="1978" spans="3:3" x14ac:dyDescent="0.2">
      <c r="C1978" s="245"/>
    </row>
    <row r="1979" spans="3:3" x14ac:dyDescent="0.2">
      <c r="C1979" s="245"/>
    </row>
    <row r="1980" spans="3:3" x14ac:dyDescent="0.2">
      <c r="C1980" s="245"/>
    </row>
    <row r="1981" spans="3:3" x14ac:dyDescent="0.2">
      <c r="C1981" s="245"/>
    </row>
    <row r="1982" spans="3:3" x14ac:dyDescent="0.2">
      <c r="C1982" s="245"/>
    </row>
    <row r="1983" spans="3:3" x14ac:dyDescent="0.2">
      <c r="C1983" s="245"/>
    </row>
    <row r="1984" spans="3:3" x14ac:dyDescent="0.2">
      <c r="C1984" s="245"/>
    </row>
    <row r="1985" spans="3:3" x14ac:dyDescent="0.2">
      <c r="C1985" s="245"/>
    </row>
    <row r="1986" spans="3:3" x14ac:dyDescent="0.2">
      <c r="C1986" s="245"/>
    </row>
    <row r="1987" spans="3:3" x14ac:dyDescent="0.2">
      <c r="C1987" s="245"/>
    </row>
    <row r="1988" spans="3:3" x14ac:dyDescent="0.2">
      <c r="C1988" s="245"/>
    </row>
    <row r="1989" spans="3:3" x14ac:dyDescent="0.2">
      <c r="C1989" s="245"/>
    </row>
    <row r="1990" spans="3:3" x14ac:dyDescent="0.2">
      <c r="C1990" s="245"/>
    </row>
    <row r="1991" spans="3:3" x14ac:dyDescent="0.2">
      <c r="C1991" s="245"/>
    </row>
    <row r="1992" spans="3:3" x14ac:dyDescent="0.2">
      <c r="C1992" s="245"/>
    </row>
    <row r="1993" spans="3:3" x14ac:dyDescent="0.2">
      <c r="C1993" s="245"/>
    </row>
    <row r="1994" spans="3:3" x14ac:dyDescent="0.2">
      <c r="C1994" s="245"/>
    </row>
    <row r="1995" spans="3:3" x14ac:dyDescent="0.2">
      <c r="C1995" s="245"/>
    </row>
    <row r="1996" spans="3:3" x14ac:dyDescent="0.2">
      <c r="C1996" s="245"/>
    </row>
    <row r="1997" spans="3:3" x14ac:dyDescent="0.2">
      <c r="C1997" s="245"/>
    </row>
    <row r="1998" spans="3:3" x14ac:dyDescent="0.2">
      <c r="C1998" s="245"/>
    </row>
    <row r="1999" spans="3:3" x14ac:dyDescent="0.2">
      <c r="C1999" s="245"/>
    </row>
    <row r="2000" spans="3:3" x14ac:dyDescent="0.2">
      <c r="C2000" s="245"/>
    </row>
    <row r="2001" spans="3:3" x14ac:dyDescent="0.2">
      <c r="C2001" s="245"/>
    </row>
    <row r="2002" spans="3:3" x14ac:dyDescent="0.2">
      <c r="C2002" s="245"/>
    </row>
    <row r="2003" spans="3:3" x14ac:dyDescent="0.2">
      <c r="C2003" s="245"/>
    </row>
    <row r="2004" spans="3:3" x14ac:dyDescent="0.2">
      <c r="C2004" s="245"/>
    </row>
    <row r="2005" spans="3:3" x14ac:dyDescent="0.2">
      <c r="C2005" s="245"/>
    </row>
    <row r="2006" spans="3:3" x14ac:dyDescent="0.2">
      <c r="C2006" s="245"/>
    </row>
    <row r="2007" spans="3:3" x14ac:dyDescent="0.2">
      <c r="C2007" s="245"/>
    </row>
    <row r="2008" spans="3:3" x14ac:dyDescent="0.2">
      <c r="C2008" s="245"/>
    </row>
    <row r="2009" spans="3:3" x14ac:dyDescent="0.2">
      <c r="C2009" s="245"/>
    </row>
    <row r="2010" spans="3:3" x14ac:dyDescent="0.2">
      <c r="C2010" s="245"/>
    </row>
    <row r="2011" spans="3:3" x14ac:dyDescent="0.2">
      <c r="C2011" s="245"/>
    </row>
    <row r="2012" spans="3:3" x14ac:dyDescent="0.2">
      <c r="C2012" s="245"/>
    </row>
    <row r="2013" spans="3:3" x14ac:dyDescent="0.2">
      <c r="C2013" s="245"/>
    </row>
    <row r="2014" spans="3:3" x14ac:dyDescent="0.2">
      <c r="C2014" s="245"/>
    </row>
    <row r="2015" spans="3:3" x14ac:dyDescent="0.2">
      <c r="C2015" s="245"/>
    </row>
    <row r="2016" spans="3:3" x14ac:dyDescent="0.2">
      <c r="C2016" s="245"/>
    </row>
    <row r="2017" spans="3:3" x14ac:dyDescent="0.2">
      <c r="C2017" s="245"/>
    </row>
    <row r="2018" spans="3:3" x14ac:dyDescent="0.2">
      <c r="C2018" s="245"/>
    </row>
    <row r="2019" spans="3:3" x14ac:dyDescent="0.2">
      <c r="C2019" s="245"/>
    </row>
    <row r="2020" spans="3:3" x14ac:dyDescent="0.2">
      <c r="C2020" s="245"/>
    </row>
    <row r="2021" spans="3:3" x14ac:dyDescent="0.2">
      <c r="C2021" s="245"/>
    </row>
    <row r="2022" spans="3:3" x14ac:dyDescent="0.2">
      <c r="C2022" s="245"/>
    </row>
    <row r="2023" spans="3:3" x14ac:dyDescent="0.2">
      <c r="C2023" s="245"/>
    </row>
    <row r="2024" spans="3:3" x14ac:dyDescent="0.2">
      <c r="C2024" s="245"/>
    </row>
    <row r="2025" spans="3:3" x14ac:dyDescent="0.2">
      <c r="C2025" s="245"/>
    </row>
    <row r="2026" spans="3:3" x14ac:dyDescent="0.2">
      <c r="C2026" s="245"/>
    </row>
    <row r="2027" spans="3:3" x14ac:dyDescent="0.2">
      <c r="C2027" s="245"/>
    </row>
    <row r="2028" spans="3:3" x14ac:dyDescent="0.2">
      <c r="C2028" s="245"/>
    </row>
    <row r="2029" spans="3:3" x14ac:dyDescent="0.2">
      <c r="C2029" s="245"/>
    </row>
    <row r="2030" spans="3:3" x14ac:dyDescent="0.2">
      <c r="C2030" s="245"/>
    </row>
    <row r="2031" spans="3:3" x14ac:dyDescent="0.2">
      <c r="C2031" s="245"/>
    </row>
    <row r="2032" spans="3:3" x14ac:dyDescent="0.2">
      <c r="C2032" s="245"/>
    </row>
    <row r="2033" spans="3:3" x14ac:dyDescent="0.2">
      <c r="C2033" s="245"/>
    </row>
    <row r="2034" spans="3:3" x14ac:dyDescent="0.2">
      <c r="C2034" s="245"/>
    </row>
    <row r="2035" spans="3:3" x14ac:dyDescent="0.2">
      <c r="C2035" s="245"/>
    </row>
    <row r="2036" spans="3:3" x14ac:dyDescent="0.2">
      <c r="C2036" s="245"/>
    </row>
    <row r="2037" spans="3:3" x14ac:dyDescent="0.2">
      <c r="C2037" s="245"/>
    </row>
    <row r="2038" spans="3:3" x14ac:dyDescent="0.2">
      <c r="C2038" s="245"/>
    </row>
    <row r="2039" spans="3:3" x14ac:dyDescent="0.2">
      <c r="C2039" s="245"/>
    </row>
    <row r="2040" spans="3:3" x14ac:dyDescent="0.2">
      <c r="C2040" s="245"/>
    </row>
    <row r="2041" spans="3:3" x14ac:dyDescent="0.2">
      <c r="C2041" s="245"/>
    </row>
    <row r="2042" spans="3:3" x14ac:dyDescent="0.2">
      <c r="C2042" s="245"/>
    </row>
    <row r="2043" spans="3:3" x14ac:dyDescent="0.2">
      <c r="C2043" s="245"/>
    </row>
    <row r="2044" spans="3:3" x14ac:dyDescent="0.2">
      <c r="C2044" s="245"/>
    </row>
    <row r="2045" spans="3:3" x14ac:dyDescent="0.2">
      <c r="C2045" s="245"/>
    </row>
    <row r="2046" spans="3:3" x14ac:dyDescent="0.2">
      <c r="C2046" s="245"/>
    </row>
    <row r="2047" spans="3:3" x14ac:dyDescent="0.2">
      <c r="C2047" s="245"/>
    </row>
    <row r="2048" spans="3:3" x14ac:dyDescent="0.2">
      <c r="C2048" s="245"/>
    </row>
    <row r="2049" spans="3:3" x14ac:dyDescent="0.2">
      <c r="C2049" s="245"/>
    </row>
    <row r="2050" spans="3:3" x14ac:dyDescent="0.2">
      <c r="C2050" s="245"/>
    </row>
    <row r="2051" spans="3:3" x14ac:dyDescent="0.2">
      <c r="C2051" s="245"/>
    </row>
    <row r="2052" spans="3:3" x14ac:dyDescent="0.2">
      <c r="C2052" s="245"/>
    </row>
    <row r="2053" spans="3:3" x14ac:dyDescent="0.2">
      <c r="C2053" s="245"/>
    </row>
    <row r="2054" spans="3:3" x14ac:dyDescent="0.2">
      <c r="C2054" s="245"/>
    </row>
    <row r="2055" spans="3:3" x14ac:dyDescent="0.2">
      <c r="C2055" s="245"/>
    </row>
    <row r="2056" spans="3:3" x14ac:dyDescent="0.2">
      <c r="C2056" s="245"/>
    </row>
    <row r="2057" spans="3:3" x14ac:dyDescent="0.2">
      <c r="C2057" s="245"/>
    </row>
    <row r="2058" spans="3:3" x14ac:dyDescent="0.2">
      <c r="C2058" s="245"/>
    </row>
    <row r="2059" spans="3:3" x14ac:dyDescent="0.2">
      <c r="C2059" s="245"/>
    </row>
    <row r="2060" spans="3:3" x14ac:dyDescent="0.2">
      <c r="C2060" s="245"/>
    </row>
    <row r="2061" spans="3:3" x14ac:dyDescent="0.2">
      <c r="C2061" s="245"/>
    </row>
    <row r="2062" spans="3:3" x14ac:dyDescent="0.2">
      <c r="C2062" s="245"/>
    </row>
    <row r="2063" spans="3:3" x14ac:dyDescent="0.2">
      <c r="C2063" s="245"/>
    </row>
    <row r="2064" spans="3:3" x14ac:dyDescent="0.2">
      <c r="C2064" s="245"/>
    </row>
    <row r="2065" spans="3:3" x14ac:dyDescent="0.2">
      <c r="C2065" s="245"/>
    </row>
    <row r="2066" spans="3:3" x14ac:dyDescent="0.2">
      <c r="C2066" s="245"/>
    </row>
    <row r="2067" spans="3:3" x14ac:dyDescent="0.2">
      <c r="C2067" s="245"/>
    </row>
    <row r="2068" spans="3:3" x14ac:dyDescent="0.2">
      <c r="C2068" s="245"/>
    </row>
    <row r="2069" spans="3:3" x14ac:dyDescent="0.2">
      <c r="C2069" s="245"/>
    </row>
    <row r="2070" spans="3:3" x14ac:dyDescent="0.2">
      <c r="C2070" s="245"/>
    </row>
    <row r="2071" spans="3:3" x14ac:dyDescent="0.2">
      <c r="C2071" s="245"/>
    </row>
    <row r="2072" spans="3:3" x14ac:dyDescent="0.2">
      <c r="C2072" s="245"/>
    </row>
    <row r="2073" spans="3:3" x14ac:dyDescent="0.2">
      <c r="C2073" s="245"/>
    </row>
    <row r="2074" spans="3:3" x14ac:dyDescent="0.2">
      <c r="C2074" s="245"/>
    </row>
    <row r="2075" spans="3:3" x14ac:dyDescent="0.2">
      <c r="C2075" s="245"/>
    </row>
    <row r="2076" spans="3:3" x14ac:dyDescent="0.2">
      <c r="C2076" s="245"/>
    </row>
    <row r="2077" spans="3:3" x14ac:dyDescent="0.2">
      <c r="C2077" s="245"/>
    </row>
    <row r="2078" spans="3:3" x14ac:dyDescent="0.2">
      <c r="C2078" s="245"/>
    </row>
    <row r="2079" spans="3:3" x14ac:dyDescent="0.2">
      <c r="C2079" s="245"/>
    </row>
    <row r="2080" spans="3:3" x14ac:dyDescent="0.2">
      <c r="C2080" s="245"/>
    </row>
    <row r="2081" spans="3:3" x14ac:dyDescent="0.2">
      <c r="C2081" s="245"/>
    </row>
    <row r="2082" spans="3:3" x14ac:dyDescent="0.2">
      <c r="C2082" s="245"/>
    </row>
    <row r="2083" spans="3:3" x14ac:dyDescent="0.2">
      <c r="C2083" s="245"/>
    </row>
    <row r="2084" spans="3:3" x14ac:dyDescent="0.2">
      <c r="C2084" s="245"/>
    </row>
    <row r="2085" spans="3:3" x14ac:dyDescent="0.2">
      <c r="C2085" s="245"/>
    </row>
    <row r="2086" spans="3:3" x14ac:dyDescent="0.2">
      <c r="C2086" s="245"/>
    </row>
    <row r="2087" spans="3:3" x14ac:dyDescent="0.2">
      <c r="C2087" s="245"/>
    </row>
    <row r="2088" spans="3:3" x14ac:dyDescent="0.2">
      <c r="C2088" s="245"/>
    </row>
    <row r="2089" spans="3:3" x14ac:dyDescent="0.2">
      <c r="C2089" s="245"/>
    </row>
    <row r="2090" spans="3:3" x14ac:dyDescent="0.2">
      <c r="C2090" s="245"/>
    </row>
    <row r="2091" spans="3:3" x14ac:dyDescent="0.2">
      <c r="C2091" s="245"/>
    </row>
    <row r="2092" spans="3:3" x14ac:dyDescent="0.2">
      <c r="C2092" s="245"/>
    </row>
    <row r="2093" spans="3:3" x14ac:dyDescent="0.2">
      <c r="C2093" s="245"/>
    </row>
    <row r="2094" spans="3:3" x14ac:dyDescent="0.2">
      <c r="C2094" s="245"/>
    </row>
    <row r="2095" spans="3:3" x14ac:dyDescent="0.2">
      <c r="C2095" s="245"/>
    </row>
    <row r="2096" spans="3:3" x14ac:dyDescent="0.2">
      <c r="C2096" s="245"/>
    </row>
    <row r="2097" spans="3:3" x14ac:dyDescent="0.2">
      <c r="C2097" s="245"/>
    </row>
    <row r="2098" spans="3:3" x14ac:dyDescent="0.2">
      <c r="C2098" s="245"/>
    </row>
    <row r="2099" spans="3:3" x14ac:dyDescent="0.2">
      <c r="C2099" s="245"/>
    </row>
    <row r="2100" spans="3:3" x14ac:dyDescent="0.2">
      <c r="C2100" s="245"/>
    </row>
    <row r="2101" spans="3:3" x14ac:dyDescent="0.2">
      <c r="C2101" s="245"/>
    </row>
    <row r="2102" spans="3:3" x14ac:dyDescent="0.2">
      <c r="C2102" s="245"/>
    </row>
    <row r="2103" spans="3:3" x14ac:dyDescent="0.2">
      <c r="C2103" s="245"/>
    </row>
    <row r="2104" spans="3:3" x14ac:dyDescent="0.2">
      <c r="C2104" s="245"/>
    </row>
    <row r="2105" spans="3:3" x14ac:dyDescent="0.2">
      <c r="C2105" s="245"/>
    </row>
    <row r="2106" spans="3:3" x14ac:dyDescent="0.2">
      <c r="C2106" s="245"/>
    </row>
    <row r="2107" spans="3:3" x14ac:dyDescent="0.2">
      <c r="C2107" s="245"/>
    </row>
    <row r="2108" spans="3:3" x14ac:dyDescent="0.2">
      <c r="C2108" s="245"/>
    </row>
    <row r="2109" spans="3:3" x14ac:dyDescent="0.2">
      <c r="C2109" s="245"/>
    </row>
    <row r="2110" spans="3:3" x14ac:dyDescent="0.2">
      <c r="C2110" s="245"/>
    </row>
    <row r="2111" spans="3:3" x14ac:dyDescent="0.2">
      <c r="C2111" s="245"/>
    </row>
    <row r="2112" spans="3:3" x14ac:dyDescent="0.2">
      <c r="C2112" s="245"/>
    </row>
    <row r="2113" spans="3:3" x14ac:dyDescent="0.2">
      <c r="C2113" s="245"/>
    </row>
    <row r="2114" spans="3:3" x14ac:dyDescent="0.2">
      <c r="C2114" s="245"/>
    </row>
    <row r="2115" spans="3:3" x14ac:dyDescent="0.2">
      <c r="C2115" s="245"/>
    </row>
    <row r="2116" spans="3:3" x14ac:dyDescent="0.2">
      <c r="C2116" s="245"/>
    </row>
    <row r="2117" spans="3:3" x14ac:dyDescent="0.2">
      <c r="C2117" s="245"/>
    </row>
    <row r="2118" spans="3:3" x14ac:dyDescent="0.2">
      <c r="C2118" s="245"/>
    </row>
    <row r="2119" spans="3:3" x14ac:dyDescent="0.2">
      <c r="C2119" s="245"/>
    </row>
    <row r="2120" spans="3:3" x14ac:dyDescent="0.2">
      <c r="C2120" s="245"/>
    </row>
    <row r="2121" spans="3:3" x14ac:dyDescent="0.2">
      <c r="C2121" s="245"/>
    </row>
    <row r="2122" spans="3:3" x14ac:dyDescent="0.2">
      <c r="C2122" s="245"/>
    </row>
    <row r="2123" spans="3:3" x14ac:dyDescent="0.2">
      <c r="C2123" s="245"/>
    </row>
    <row r="2124" spans="3:3" x14ac:dyDescent="0.2">
      <c r="C2124" s="245"/>
    </row>
    <row r="2125" spans="3:3" x14ac:dyDescent="0.2">
      <c r="C2125" s="245"/>
    </row>
    <row r="2126" spans="3:3" x14ac:dyDescent="0.2">
      <c r="C2126" s="245"/>
    </row>
    <row r="2127" spans="3:3" x14ac:dyDescent="0.2">
      <c r="C2127" s="245"/>
    </row>
    <row r="2128" spans="3:3" x14ac:dyDescent="0.2">
      <c r="C2128" s="245"/>
    </row>
    <row r="2129" spans="3:3" x14ac:dyDescent="0.2">
      <c r="C2129" s="245"/>
    </row>
    <row r="2130" spans="3:3" x14ac:dyDescent="0.2">
      <c r="C2130" s="245"/>
    </row>
    <row r="2131" spans="3:3" x14ac:dyDescent="0.2">
      <c r="C2131" s="245"/>
    </row>
    <row r="2132" spans="3:3" x14ac:dyDescent="0.2">
      <c r="C2132" s="245"/>
    </row>
    <row r="2133" spans="3:3" x14ac:dyDescent="0.2">
      <c r="C2133" s="245"/>
    </row>
    <row r="2134" spans="3:3" x14ac:dyDescent="0.2">
      <c r="C2134" s="245"/>
    </row>
    <row r="2135" spans="3:3" x14ac:dyDescent="0.2">
      <c r="C2135" s="245"/>
    </row>
    <row r="2136" spans="3:3" x14ac:dyDescent="0.2">
      <c r="C2136" s="245"/>
    </row>
    <row r="2137" spans="3:3" x14ac:dyDescent="0.2">
      <c r="C2137" s="245"/>
    </row>
    <row r="2138" spans="3:3" x14ac:dyDescent="0.2">
      <c r="C2138" s="245"/>
    </row>
    <row r="2139" spans="3:3" x14ac:dyDescent="0.2">
      <c r="C2139" s="245"/>
    </row>
    <row r="2140" spans="3:3" x14ac:dyDescent="0.2">
      <c r="C2140" s="245"/>
    </row>
    <row r="2141" spans="3:3" x14ac:dyDescent="0.2">
      <c r="C2141" s="245"/>
    </row>
    <row r="2142" spans="3:3" x14ac:dyDescent="0.2">
      <c r="C2142" s="245"/>
    </row>
    <row r="2143" spans="3:3" x14ac:dyDescent="0.2">
      <c r="C2143" s="245"/>
    </row>
    <row r="2144" spans="3:3" x14ac:dyDescent="0.2">
      <c r="C2144" s="245"/>
    </row>
    <row r="2145" spans="3:3" x14ac:dyDescent="0.2">
      <c r="C2145" s="245"/>
    </row>
    <row r="2146" spans="3:3" x14ac:dyDescent="0.2">
      <c r="C2146" s="245"/>
    </row>
    <row r="2147" spans="3:3" x14ac:dyDescent="0.2">
      <c r="C2147" s="245"/>
    </row>
    <row r="2148" spans="3:3" x14ac:dyDescent="0.2">
      <c r="C2148" s="245"/>
    </row>
  </sheetData>
  <mergeCells count="15">
    <mergeCell ref="A24:B24"/>
    <mergeCell ref="C3:E3"/>
    <mergeCell ref="A46:B46"/>
    <mergeCell ref="F4:G4"/>
    <mergeCell ref="C4:D4"/>
    <mergeCell ref="A12:B12"/>
    <mergeCell ref="A17:B17"/>
    <mergeCell ref="A9:B9"/>
    <mergeCell ref="A10:B10"/>
    <mergeCell ref="A11:B11"/>
    <mergeCell ref="A7:B7"/>
    <mergeCell ref="A8:B8"/>
    <mergeCell ref="F3:H3"/>
    <mergeCell ref="A5:B5"/>
    <mergeCell ref="A6:B6"/>
  </mergeCells>
  <phoneticPr fontId="0" type="noConversion"/>
  <pageMargins left="0.78740157480314965" right="0.78740157480314965" top="0.98425196850393704" bottom="0.39370078740157483" header="0.51181102362204722" footer="0.51181102362204722"/>
  <pageSetup paperSize="9" scale="97" orientation="portrait" r:id="rId1"/>
  <headerFooter alignWithMargins="0">
    <oddHeader>&amp;R&amp;8Fragebogen zur DGTHG-Leistungsstatistik 2017, Seite 7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>
    <tabColor indexed="44"/>
  </sheetPr>
  <dimension ref="A1:I2146"/>
  <sheetViews>
    <sheetView workbookViewId="0">
      <selection activeCell="C32" sqref="C32:C33"/>
    </sheetView>
  </sheetViews>
  <sheetFormatPr baseColWidth="10" defaultRowHeight="12.75" x14ac:dyDescent="0.2"/>
  <cols>
    <col min="1" max="1" width="12.375" style="244" customWidth="1"/>
    <col min="2" max="2" width="34.375" style="188" customWidth="1"/>
    <col min="3" max="3" width="4.125" style="185" customWidth="1"/>
    <col min="4" max="4" width="9.875" style="185" customWidth="1"/>
    <col min="5" max="5" width="7" style="185" customWidth="1"/>
    <col min="6" max="6" width="5.875" style="186" customWidth="1"/>
    <col min="7" max="7" width="9.875" style="185" customWidth="1"/>
    <col min="8" max="8" width="5.5" style="185" customWidth="1"/>
    <col min="9" max="16384" width="11" style="98"/>
  </cols>
  <sheetData>
    <row r="1" spans="1:9" x14ac:dyDescent="0.2">
      <c r="A1" s="211" t="s">
        <v>382</v>
      </c>
      <c r="B1" s="184"/>
    </row>
    <row r="2" spans="1:9" x14ac:dyDescent="0.2">
      <c r="A2" s="189"/>
      <c r="B2" s="190"/>
      <c r="C2" s="1058" t="s">
        <v>203</v>
      </c>
      <c r="D2" s="1073"/>
      <c r="E2" s="1074"/>
      <c r="F2" s="1058" t="s">
        <v>293</v>
      </c>
      <c r="G2" s="1073"/>
      <c r="H2" s="1074"/>
    </row>
    <row r="3" spans="1:9" x14ac:dyDescent="0.2">
      <c r="A3" s="191" t="s">
        <v>214</v>
      </c>
      <c r="B3" s="192"/>
      <c r="C3" s="1063" t="s">
        <v>215</v>
      </c>
      <c r="D3" s="1077"/>
      <c r="E3" s="193" t="s">
        <v>201</v>
      </c>
      <c r="F3" s="1063" t="s">
        <v>215</v>
      </c>
      <c r="G3" s="1077"/>
      <c r="H3" s="193" t="s">
        <v>201</v>
      </c>
    </row>
    <row r="4" spans="1:9" s="4" customFormat="1" ht="14.25" x14ac:dyDescent="0.2">
      <c r="A4" s="320" t="s">
        <v>232</v>
      </c>
      <c r="B4" s="321"/>
      <c r="C4" s="51"/>
      <c r="D4" s="319"/>
      <c r="E4" s="322"/>
      <c r="F4" s="323"/>
      <c r="G4" s="319"/>
      <c r="H4" s="213"/>
      <c r="I4" s="32"/>
    </row>
    <row r="5" spans="1:9" s="4" customFormat="1" ht="12.75" customHeight="1" x14ac:dyDescent="0.2">
      <c r="A5" s="1029" t="s">
        <v>378</v>
      </c>
      <c r="B5" s="53" t="s">
        <v>243</v>
      </c>
      <c r="C5" s="47" t="s">
        <v>176</v>
      </c>
      <c r="D5" s="685"/>
      <c r="E5" s="691"/>
      <c r="F5" s="324" t="str">
        <f t="shared" ref="F5:F16" si="0">CONCATENATE(LEFT(C5,2),".2",RIGHT(C5,1))</f>
        <v>61.20</v>
      </c>
      <c r="G5" s="95"/>
      <c r="H5" s="93"/>
      <c r="I5" s="33"/>
    </row>
    <row r="6" spans="1:9" s="4" customFormat="1" ht="12.75" customHeight="1" x14ac:dyDescent="0.2">
      <c r="A6" s="1078"/>
      <c r="B6" s="54" t="s">
        <v>244</v>
      </c>
      <c r="C6" s="48" t="s">
        <v>177</v>
      </c>
      <c r="D6" s="686"/>
      <c r="E6" s="694"/>
      <c r="F6" s="44" t="str">
        <f t="shared" si="0"/>
        <v>62.20</v>
      </c>
      <c r="G6" s="96"/>
      <c r="H6" s="91"/>
      <c r="I6" s="33"/>
    </row>
    <row r="7" spans="1:9" s="4" customFormat="1" ht="12.75" customHeight="1" x14ac:dyDescent="0.2">
      <c r="A7" s="41"/>
      <c r="B7" s="55" t="s">
        <v>873</v>
      </c>
      <c r="C7" s="49" t="s">
        <v>165</v>
      </c>
      <c r="D7" s="687"/>
      <c r="E7" s="698"/>
      <c r="F7" s="45" t="str">
        <f t="shared" si="0"/>
        <v>63.20</v>
      </c>
      <c r="G7" s="97"/>
      <c r="H7" s="92"/>
      <c r="I7" s="33"/>
    </row>
    <row r="8" spans="1:9" s="4" customFormat="1" ht="12.75" customHeight="1" x14ac:dyDescent="0.2">
      <c r="A8" s="39" t="s">
        <v>240</v>
      </c>
      <c r="B8" s="53" t="s">
        <v>243</v>
      </c>
      <c r="C8" s="48" t="s">
        <v>157</v>
      </c>
      <c r="D8" s="685"/>
      <c r="E8" s="691"/>
      <c r="F8" s="38" t="str">
        <f t="shared" si="0"/>
        <v>61.21</v>
      </c>
      <c r="G8" s="95"/>
      <c r="H8" s="93"/>
      <c r="I8" s="33"/>
    </row>
    <row r="9" spans="1:9" s="4" customFormat="1" ht="12.75" customHeight="1" x14ac:dyDescent="0.2">
      <c r="A9" s="40"/>
      <c r="B9" s="54" t="s">
        <v>244</v>
      </c>
      <c r="C9" s="48" t="s">
        <v>379</v>
      </c>
      <c r="D9" s="686"/>
      <c r="E9" s="694"/>
      <c r="F9" s="44" t="str">
        <f t="shared" si="0"/>
        <v>62.21</v>
      </c>
      <c r="G9" s="96"/>
      <c r="H9" s="91"/>
      <c r="I9" s="33"/>
    </row>
    <row r="10" spans="1:9" s="4" customFormat="1" ht="12.75" customHeight="1" x14ac:dyDescent="0.2">
      <c r="A10" s="41"/>
      <c r="B10" s="55" t="s">
        <v>873</v>
      </c>
      <c r="C10" s="49" t="s">
        <v>163</v>
      </c>
      <c r="D10" s="687"/>
      <c r="E10" s="698"/>
      <c r="F10" s="45" t="str">
        <f t="shared" si="0"/>
        <v>63.21</v>
      </c>
      <c r="G10" s="97"/>
      <c r="H10" s="92"/>
      <c r="I10" s="33"/>
    </row>
    <row r="11" spans="1:9" s="4" customFormat="1" ht="12.75" customHeight="1" x14ac:dyDescent="0.2">
      <c r="A11" s="39" t="s">
        <v>241</v>
      </c>
      <c r="B11" s="53" t="s">
        <v>243</v>
      </c>
      <c r="C11" s="49" t="s">
        <v>158</v>
      </c>
      <c r="D11" s="685"/>
      <c r="E11" s="691"/>
      <c r="F11" s="38" t="str">
        <f t="shared" si="0"/>
        <v>61.22</v>
      </c>
      <c r="G11" s="95"/>
      <c r="H11" s="93"/>
      <c r="I11" s="33"/>
    </row>
    <row r="12" spans="1:9" s="4" customFormat="1" ht="12.75" customHeight="1" x14ac:dyDescent="0.2">
      <c r="A12" s="40"/>
      <c r="B12" s="54" t="s">
        <v>244</v>
      </c>
      <c r="C12" s="48" t="s">
        <v>160</v>
      </c>
      <c r="D12" s="686"/>
      <c r="E12" s="694"/>
      <c r="F12" s="44" t="str">
        <f t="shared" si="0"/>
        <v>62.22</v>
      </c>
      <c r="G12" s="96"/>
      <c r="H12" s="91"/>
      <c r="I12" s="33"/>
    </row>
    <row r="13" spans="1:9" s="4" customFormat="1" ht="12.75" customHeight="1" x14ac:dyDescent="0.2">
      <c r="A13" s="41"/>
      <c r="B13" s="55" t="s">
        <v>873</v>
      </c>
      <c r="C13" s="49" t="s">
        <v>162</v>
      </c>
      <c r="D13" s="687"/>
      <c r="E13" s="698"/>
      <c r="F13" s="45" t="str">
        <f t="shared" si="0"/>
        <v>63.22</v>
      </c>
      <c r="G13" s="97"/>
      <c r="H13" s="92"/>
      <c r="I13" s="33"/>
    </row>
    <row r="14" spans="1:9" s="4" customFormat="1" ht="12.75" customHeight="1" x14ac:dyDescent="0.2">
      <c r="A14" s="325" t="s">
        <v>242</v>
      </c>
      <c r="B14" s="53" t="s">
        <v>243</v>
      </c>
      <c r="C14" s="50" t="s">
        <v>159</v>
      </c>
      <c r="D14" s="685"/>
      <c r="E14" s="691"/>
      <c r="F14" s="38" t="str">
        <f t="shared" si="0"/>
        <v>61.23</v>
      </c>
      <c r="G14" s="95"/>
      <c r="H14" s="93"/>
      <c r="I14" s="33"/>
    </row>
    <row r="15" spans="1:9" s="4" customFormat="1" ht="12.75" customHeight="1" x14ac:dyDescent="0.2">
      <c r="A15" s="326"/>
      <c r="B15" s="54" t="s">
        <v>244</v>
      </c>
      <c r="C15" s="48" t="s">
        <v>161</v>
      </c>
      <c r="D15" s="686"/>
      <c r="E15" s="694"/>
      <c r="F15" s="44" t="str">
        <f t="shared" si="0"/>
        <v>62.23</v>
      </c>
      <c r="G15" s="96"/>
      <c r="H15" s="91"/>
      <c r="I15" s="33"/>
    </row>
    <row r="16" spans="1:9" s="4" customFormat="1" ht="12.75" customHeight="1" x14ac:dyDescent="0.2">
      <c r="A16" s="41"/>
      <c r="B16" s="55" t="s">
        <v>873</v>
      </c>
      <c r="C16" s="49" t="s">
        <v>164</v>
      </c>
      <c r="D16" s="687"/>
      <c r="E16" s="698"/>
      <c r="F16" s="45" t="str">
        <f t="shared" si="0"/>
        <v>63.23</v>
      </c>
      <c r="G16" s="97"/>
      <c r="H16" s="92"/>
      <c r="I16" s="33"/>
    </row>
    <row r="17" spans="1:9" s="4" customFormat="1" ht="12.75" customHeight="1" x14ac:dyDescent="0.2">
      <c r="A17" s="320" t="s">
        <v>451</v>
      </c>
      <c r="B17" s="321"/>
      <c r="C17" s="51"/>
      <c r="D17" s="743"/>
      <c r="E17" s="744"/>
      <c r="F17" s="323"/>
      <c r="G17" s="319"/>
      <c r="H17" s="213"/>
      <c r="I17" s="33"/>
    </row>
    <row r="18" spans="1:9" s="4" customFormat="1" ht="12.75" customHeight="1" x14ac:dyDescent="0.2">
      <c r="A18" s="327" t="s">
        <v>378</v>
      </c>
      <c r="B18" s="55" t="s">
        <v>873</v>
      </c>
      <c r="C18" s="49" t="s">
        <v>173</v>
      </c>
      <c r="D18" s="687"/>
      <c r="E18" s="698"/>
      <c r="F18" s="45" t="str">
        <f t="shared" ref="F18:F27" si="1">CONCATENATE(LEFT(C18,2),".2",RIGHT(C18,1))</f>
        <v>66.20</v>
      </c>
      <c r="G18" s="97"/>
      <c r="H18" s="92"/>
      <c r="I18" s="33"/>
    </row>
    <row r="19" spans="1:9" s="4" customFormat="1" ht="12.75" customHeight="1" x14ac:dyDescent="0.2">
      <c r="A19" s="325" t="s">
        <v>240</v>
      </c>
      <c r="B19" s="53" t="s">
        <v>243</v>
      </c>
      <c r="C19" s="50" t="s">
        <v>166</v>
      </c>
      <c r="D19" s="685"/>
      <c r="E19" s="691"/>
      <c r="F19" s="38" t="str">
        <f t="shared" si="1"/>
        <v>64.21</v>
      </c>
      <c r="G19" s="95"/>
      <c r="H19" s="93"/>
      <c r="I19" s="33"/>
    </row>
    <row r="20" spans="1:9" s="4" customFormat="1" ht="12.75" customHeight="1" x14ac:dyDescent="0.2">
      <c r="A20" s="328"/>
      <c r="B20" s="54" t="s">
        <v>244</v>
      </c>
      <c r="C20" s="48" t="s">
        <v>169</v>
      </c>
      <c r="D20" s="686"/>
      <c r="E20" s="694"/>
      <c r="F20" s="44" t="str">
        <f t="shared" si="1"/>
        <v>65.21</v>
      </c>
      <c r="G20" s="96"/>
      <c r="H20" s="91"/>
      <c r="I20" s="33"/>
    </row>
    <row r="21" spans="1:9" s="4" customFormat="1" ht="12.75" customHeight="1" x14ac:dyDescent="0.2">
      <c r="A21" s="41"/>
      <c r="B21" s="55" t="s">
        <v>873</v>
      </c>
      <c r="C21" s="49" t="s">
        <v>172</v>
      </c>
      <c r="D21" s="687"/>
      <c r="E21" s="698"/>
      <c r="F21" s="45" t="str">
        <f t="shared" si="1"/>
        <v>66.21</v>
      </c>
      <c r="G21" s="97"/>
      <c r="H21" s="92"/>
      <c r="I21" s="33"/>
    </row>
    <row r="22" spans="1:9" s="4" customFormat="1" ht="12.75" customHeight="1" x14ac:dyDescent="0.2">
      <c r="A22" s="39" t="s">
        <v>241</v>
      </c>
      <c r="B22" s="53" t="s">
        <v>243</v>
      </c>
      <c r="C22" s="50" t="s">
        <v>167</v>
      </c>
      <c r="D22" s="685"/>
      <c r="E22" s="691"/>
      <c r="F22" s="38" t="str">
        <f t="shared" si="1"/>
        <v>64.22</v>
      </c>
      <c r="G22" s="95"/>
      <c r="H22" s="93"/>
      <c r="I22" s="33"/>
    </row>
    <row r="23" spans="1:9" s="4" customFormat="1" ht="12.75" customHeight="1" x14ac:dyDescent="0.2">
      <c r="A23" s="329"/>
      <c r="B23" s="54" t="s">
        <v>244</v>
      </c>
      <c r="C23" s="48" t="s">
        <v>170</v>
      </c>
      <c r="D23" s="686"/>
      <c r="E23" s="694"/>
      <c r="F23" s="44" t="str">
        <f t="shared" si="1"/>
        <v>65.22</v>
      </c>
      <c r="G23" s="96"/>
      <c r="H23" s="91"/>
      <c r="I23" s="33"/>
    </row>
    <row r="24" spans="1:9" s="4" customFormat="1" ht="12.75" customHeight="1" x14ac:dyDescent="0.2">
      <c r="A24" s="41"/>
      <c r="B24" s="55" t="s">
        <v>873</v>
      </c>
      <c r="C24" s="49" t="s">
        <v>174</v>
      </c>
      <c r="D24" s="687"/>
      <c r="E24" s="698"/>
      <c r="F24" s="45" t="str">
        <f t="shared" si="1"/>
        <v>66.22</v>
      </c>
      <c r="G24" s="97"/>
      <c r="H24" s="92"/>
      <c r="I24" s="33"/>
    </row>
    <row r="25" spans="1:9" s="4" customFormat="1" ht="12.75" customHeight="1" x14ac:dyDescent="0.2">
      <c r="A25" s="39" t="s">
        <v>242</v>
      </c>
      <c r="B25" s="53" t="s">
        <v>243</v>
      </c>
      <c r="C25" s="50" t="s">
        <v>168</v>
      </c>
      <c r="D25" s="685"/>
      <c r="E25" s="691"/>
      <c r="F25" s="38" t="str">
        <f t="shared" si="1"/>
        <v>64.23</v>
      </c>
      <c r="G25" s="95"/>
      <c r="H25" s="93"/>
      <c r="I25" s="33"/>
    </row>
    <row r="26" spans="1:9" s="4" customFormat="1" ht="12.75" customHeight="1" x14ac:dyDescent="0.2">
      <c r="A26" s="329"/>
      <c r="B26" s="54" t="s">
        <v>244</v>
      </c>
      <c r="C26" s="48" t="s">
        <v>171</v>
      </c>
      <c r="D26" s="686"/>
      <c r="E26" s="694"/>
      <c r="F26" s="44" t="str">
        <f t="shared" si="1"/>
        <v>65.23</v>
      </c>
      <c r="G26" s="96"/>
      <c r="H26" s="91"/>
      <c r="I26" s="33"/>
    </row>
    <row r="27" spans="1:9" s="4" customFormat="1" ht="12.75" customHeight="1" x14ac:dyDescent="0.2">
      <c r="A27" s="41"/>
      <c r="B27" s="55" t="s">
        <v>873</v>
      </c>
      <c r="C27" s="49" t="s">
        <v>175</v>
      </c>
      <c r="D27" s="687"/>
      <c r="E27" s="698"/>
      <c r="F27" s="45" t="str">
        <f t="shared" si="1"/>
        <v>66.23</v>
      </c>
      <c r="G27" s="97"/>
      <c r="H27" s="92"/>
      <c r="I27" s="33"/>
    </row>
    <row r="28" spans="1:9" s="4" customFormat="1" ht="12.75" customHeight="1" x14ac:dyDescent="0.2">
      <c r="A28" s="320" t="s">
        <v>245</v>
      </c>
      <c r="B28" s="321"/>
      <c r="C28" s="51"/>
      <c r="D28" s="743"/>
      <c r="E28" s="744"/>
      <c r="F28" s="323"/>
      <c r="G28" s="319"/>
      <c r="H28" s="213"/>
      <c r="I28" s="33"/>
    </row>
    <row r="29" spans="1:9" s="4" customFormat="1" ht="12.75" customHeight="1" x14ac:dyDescent="0.2">
      <c r="A29" s="39"/>
      <c r="B29" s="53" t="s">
        <v>243</v>
      </c>
      <c r="C29" s="50" t="s">
        <v>412</v>
      </c>
      <c r="D29" s="685"/>
      <c r="E29" s="691"/>
      <c r="F29" s="38" t="s">
        <v>806</v>
      </c>
      <c r="G29" s="95"/>
      <c r="H29" s="93"/>
      <c r="I29" s="33"/>
    </row>
    <row r="30" spans="1:9" s="4" customFormat="1" ht="12.75" customHeight="1" x14ac:dyDescent="0.2">
      <c r="A30" s="329"/>
      <c r="B30" s="54" t="s">
        <v>244</v>
      </c>
      <c r="C30" s="48" t="s">
        <v>413</v>
      </c>
      <c r="D30" s="686"/>
      <c r="E30" s="694"/>
      <c r="F30" s="44" t="s">
        <v>807</v>
      </c>
      <c r="G30" s="96"/>
      <c r="H30" s="91"/>
      <c r="I30" s="3"/>
    </row>
    <row r="31" spans="1:9" s="4" customFormat="1" ht="12.75" customHeight="1" x14ac:dyDescent="0.2">
      <c r="A31" s="40"/>
      <c r="B31" s="942" t="s">
        <v>873</v>
      </c>
      <c r="C31" s="943" t="s">
        <v>184</v>
      </c>
      <c r="D31" s="761"/>
      <c r="E31" s="694"/>
      <c r="F31" s="944" t="s">
        <v>808</v>
      </c>
      <c r="G31" s="945"/>
      <c r="H31" s="91"/>
    </row>
    <row r="32" spans="1:9" s="4" customFormat="1" ht="12.75" customHeight="1" x14ac:dyDescent="0.2">
      <c r="A32" s="950"/>
      <c r="B32" s="953" t="s">
        <v>875</v>
      </c>
      <c r="C32" s="270" t="s">
        <v>752</v>
      </c>
      <c r="D32" s="737"/>
      <c r="E32" s="703"/>
      <c r="F32" s="954" t="s">
        <v>874</v>
      </c>
      <c r="G32" s="201"/>
      <c r="H32" s="91"/>
    </row>
    <row r="33" spans="1:9" s="4" customFormat="1" ht="12.75" customHeight="1" thickBot="1" x14ac:dyDescent="0.25">
      <c r="A33" s="41"/>
      <c r="B33" s="946" t="s">
        <v>876</v>
      </c>
      <c r="C33" s="951" t="s">
        <v>717</v>
      </c>
      <c r="D33" s="952"/>
      <c r="E33" s="693"/>
      <c r="F33" s="947" t="s">
        <v>877</v>
      </c>
      <c r="G33" s="948"/>
      <c r="H33" s="949"/>
    </row>
    <row r="34" spans="1:9" s="4" customFormat="1" ht="18.95" customHeight="1" thickTop="1" thickBot="1" x14ac:dyDescent="0.3">
      <c r="A34" s="34"/>
      <c r="B34" s="330" t="s">
        <v>548</v>
      </c>
      <c r="C34" s="459"/>
      <c r="D34" s="690">
        <f>SUM(D5:D16,D18:D27,D29:D31,D32,D33)</f>
        <v>0</v>
      </c>
      <c r="E34" s="745">
        <f>SUM(E5:E16,E18:E27,E29:E31,E32,E33)</f>
        <v>0</v>
      </c>
      <c r="F34" s="431"/>
      <c r="G34" s="430">
        <f>SUM(G5:G16,G18:G27,G29:G31,G32,G33)</f>
        <v>0</v>
      </c>
      <c r="H34" s="432">
        <f>SUM(H5:H16,H18:H27,H29:H31,H32,H33)</f>
        <v>0</v>
      </c>
      <c r="I34" s="21"/>
    </row>
    <row r="35" spans="1:9" ht="25.9" customHeight="1" thickTop="1" x14ac:dyDescent="0.2">
      <c r="A35" s="211" t="s">
        <v>6</v>
      </c>
      <c r="B35" s="229"/>
      <c r="C35" s="230"/>
      <c r="D35" s="231"/>
      <c r="E35" s="282"/>
      <c r="F35" s="230"/>
      <c r="G35" s="231"/>
      <c r="H35" s="282"/>
    </row>
    <row r="36" spans="1:9" ht="15" customHeight="1" x14ac:dyDescent="0.2">
      <c r="A36" s="204" t="s">
        <v>518</v>
      </c>
      <c r="B36" s="205"/>
      <c r="C36" s="200" t="s">
        <v>519</v>
      </c>
      <c r="D36" s="201"/>
      <c r="E36" s="91"/>
      <c r="F36" s="200" t="s">
        <v>520</v>
      </c>
      <c r="G36" s="737"/>
      <c r="H36" s="703"/>
    </row>
    <row r="37" spans="1:9" ht="15" customHeight="1" x14ac:dyDescent="0.2">
      <c r="A37" s="204" t="s">
        <v>521</v>
      </c>
      <c r="B37" s="205"/>
      <c r="C37" s="207" t="s">
        <v>522</v>
      </c>
      <c r="D37" s="201"/>
      <c r="E37" s="91"/>
      <c r="F37" s="207" t="s">
        <v>523</v>
      </c>
      <c r="G37" s="737"/>
      <c r="H37" s="703"/>
    </row>
    <row r="38" spans="1:9" ht="15" customHeight="1" x14ac:dyDescent="0.2">
      <c r="A38" s="217" t="s">
        <v>88</v>
      </c>
      <c r="B38" s="218"/>
      <c r="C38" s="279" t="s">
        <v>858</v>
      </c>
      <c r="D38" s="195"/>
      <c r="E38" s="196"/>
      <c r="F38" s="280" t="s">
        <v>859</v>
      </c>
      <c r="G38" s="736"/>
      <c r="H38" s="708"/>
    </row>
    <row r="39" spans="1:9" ht="15" customHeight="1" x14ac:dyDescent="0.2">
      <c r="A39" s="232" t="s">
        <v>707</v>
      </c>
      <c r="B39" s="233"/>
      <c r="C39" s="235" t="s">
        <v>185</v>
      </c>
      <c r="D39" s="234"/>
      <c r="E39" s="93"/>
      <c r="F39" s="236" t="s">
        <v>186</v>
      </c>
      <c r="G39" s="746"/>
      <c r="H39" s="702"/>
    </row>
    <row r="40" spans="1:9" ht="14.25" x14ac:dyDescent="0.2">
      <c r="A40" s="1056" t="s">
        <v>512</v>
      </c>
      <c r="B40" s="1076"/>
      <c r="C40" s="206" t="s">
        <v>187</v>
      </c>
      <c r="D40" s="201"/>
      <c r="E40" s="91"/>
      <c r="F40" s="237" t="s">
        <v>188</v>
      </c>
      <c r="G40" s="737"/>
      <c r="H40" s="703"/>
    </row>
    <row r="41" spans="1:9" ht="15" customHeight="1" x14ac:dyDescent="0.2">
      <c r="A41" s="204" t="s">
        <v>189</v>
      </c>
      <c r="B41" s="205"/>
      <c r="C41" s="238"/>
      <c r="D41" s="239"/>
      <c r="E41" s="240"/>
      <c r="F41" s="241" t="s">
        <v>190</v>
      </c>
      <c r="G41" s="737"/>
      <c r="H41" s="703"/>
    </row>
    <row r="42" spans="1:9" ht="15" customHeight="1" x14ac:dyDescent="0.2">
      <c r="A42" s="204" t="s">
        <v>191</v>
      </c>
      <c r="B42" s="205"/>
      <c r="C42" s="242"/>
      <c r="D42" s="203"/>
      <c r="E42" s="222"/>
      <c r="F42" s="241" t="s">
        <v>438</v>
      </c>
      <c r="G42" s="737"/>
      <c r="H42" s="703"/>
    </row>
    <row r="43" spans="1:9" ht="15" customHeight="1" thickBot="1" x14ac:dyDescent="0.25">
      <c r="A43" s="227" t="s">
        <v>556</v>
      </c>
      <c r="B43" s="224"/>
      <c r="C43" s="210" t="s">
        <v>439</v>
      </c>
      <c r="D43" s="739"/>
      <c r="E43" s="704"/>
      <c r="F43" s="243" t="s">
        <v>440</v>
      </c>
      <c r="G43" s="739"/>
      <c r="H43" s="704"/>
    </row>
    <row r="44" spans="1:9" ht="18.75" customHeight="1" thickTop="1" thickBot="1" x14ac:dyDescent="0.25">
      <c r="A44" s="1061" t="s">
        <v>441</v>
      </c>
      <c r="B44" s="1075"/>
      <c r="C44" s="459"/>
      <c r="D44" s="690">
        <f>SUM(D36:D40,D43)</f>
        <v>0</v>
      </c>
      <c r="E44" s="747">
        <f>SUM(E36:E40,E43)</f>
        <v>0</v>
      </c>
      <c r="F44" s="433"/>
      <c r="G44" s="701">
        <f>SUM(G36:G43)</f>
        <v>0</v>
      </c>
      <c r="H44" s="747">
        <f>SUM(H36:H43)</f>
        <v>0</v>
      </c>
    </row>
    <row r="45" spans="1:9" ht="13.5" thickTop="1" x14ac:dyDescent="0.2">
      <c r="C45" s="245"/>
      <c r="D45" s="246"/>
      <c r="E45" s="246"/>
      <c r="F45" s="247"/>
      <c r="G45" s="246"/>
      <c r="H45" s="246"/>
    </row>
    <row r="46" spans="1:9" x14ac:dyDescent="0.2">
      <c r="A46" s="187"/>
      <c r="B46" s="248"/>
      <c r="C46" s="249"/>
      <c r="D46" s="250"/>
      <c r="E46" s="250"/>
      <c r="F46" s="251"/>
      <c r="G46" s="250"/>
    </row>
    <row r="47" spans="1:9" x14ac:dyDescent="0.2">
      <c r="A47" s="187"/>
      <c r="B47" s="248"/>
      <c r="C47" s="249"/>
      <c r="D47" s="250"/>
      <c r="E47" s="250"/>
      <c r="F47" s="251"/>
      <c r="G47" s="250"/>
    </row>
    <row r="48" spans="1:9" x14ac:dyDescent="0.2">
      <c r="A48" s="187"/>
      <c r="B48" s="248"/>
      <c r="C48" s="249"/>
      <c r="D48" s="250"/>
      <c r="E48" s="250"/>
      <c r="F48" s="251"/>
      <c r="G48" s="250"/>
    </row>
    <row r="49" spans="2:8" x14ac:dyDescent="0.2">
      <c r="C49" s="245"/>
      <c r="F49" s="252"/>
    </row>
    <row r="50" spans="2:8" ht="15.95" customHeight="1" x14ac:dyDescent="0.2">
      <c r="B50" s="244"/>
      <c r="C50" s="253"/>
      <c r="D50" s="98"/>
      <c r="E50" s="98"/>
      <c r="F50" s="252"/>
      <c r="G50" s="98"/>
      <c r="H50" s="98"/>
    </row>
    <row r="51" spans="2:8" ht="15.95" customHeight="1" x14ac:dyDescent="0.2">
      <c r="B51" s="244"/>
      <c r="C51" s="253"/>
      <c r="D51" s="98"/>
      <c r="E51" s="98"/>
      <c r="F51" s="252"/>
      <c r="G51" s="98"/>
      <c r="H51" s="98"/>
    </row>
    <row r="52" spans="2:8" ht="15.95" customHeight="1" x14ac:dyDescent="0.2">
      <c r="B52" s="244"/>
      <c r="C52" s="253"/>
      <c r="D52" s="98"/>
      <c r="E52" s="98"/>
      <c r="F52" s="252"/>
      <c r="G52" s="98"/>
      <c r="H52" s="98"/>
    </row>
    <row r="53" spans="2:8" ht="15.95" customHeight="1" x14ac:dyDescent="0.2">
      <c r="B53" s="244"/>
      <c r="C53" s="253"/>
      <c r="D53" s="98"/>
      <c r="E53" s="98"/>
      <c r="G53" s="98"/>
      <c r="H53" s="98"/>
    </row>
    <row r="54" spans="2:8" ht="15.95" customHeight="1" x14ac:dyDescent="0.2">
      <c r="B54" s="244"/>
      <c r="C54" s="253"/>
      <c r="D54" s="98"/>
      <c r="E54" s="98"/>
      <c r="G54" s="98"/>
      <c r="H54" s="98"/>
    </row>
    <row r="55" spans="2:8" x14ac:dyDescent="0.2">
      <c r="B55" s="244"/>
      <c r="C55" s="253"/>
      <c r="D55" s="98"/>
      <c r="E55" s="98"/>
      <c r="G55" s="98"/>
      <c r="H55" s="98"/>
    </row>
    <row r="56" spans="2:8" x14ac:dyDescent="0.2">
      <c r="C56" s="245"/>
    </row>
    <row r="57" spans="2:8" x14ac:dyDescent="0.2">
      <c r="C57" s="245"/>
    </row>
    <row r="58" spans="2:8" x14ac:dyDescent="0.2">
      <c r="C58" s="245"/>
    </row>
    <row r="59" spans="2:8" x14ac:dyDescent="0.2">
      <c r="C59" s="245"/>
    </row>
    <row r="60" spans="2:8" x14ac:dyDescent="0.2">
      <c r="C60" s="245"/>
    </row>
    <row r="61" spans="2:8" x14ac:dyDescent="0.2">
      <c r="C61" s="245"/>
    </row>
    <row r="62" spans="2:8" x14ac:dyDescent="0.2">
      <c r="C62" s="245"/>
    </row>
    <row r="63" spans="2:8" x14ac:dyDescent="0.2">
      <c r="C63" s="245"/>
    </row>
    <row r="64" spans="2:8" x14ac:dyDescent="0.2">
      <c r="C64" s="245"/>
    </row>
    <row r="65" spans="3:3" x14ac:dyDescent="0.2">
      <c r="C65" s="245"/>
    </row>
    <row r="66" spans="3:3" x14ac:dyDescent="0.2">
      <c r="C66" s="245"/>
    </row>
    <row r="67" spans="3:3" x14ac:dyDescent="0.2">
      <c r="C67" s="245"/>
    </row>
    <row r="68" spans="3:3" x14ac:dyDescent="0.2">
      <c r="C68" s="245"/>
    </row>
    <row r="69" spans="3:3" x14ac:dyDescent="0.2">
      <c r="C69" s="245"/>
    </row>
    <row r="70" spans="3:3" x14ac:dyDescent="0.2">
      <c r="C70" s="245"/>
    </row>
    <row r="71" spans="3:3" x14ac:dyDescent="0.2">
      <c r="C71" s="245"/>
    </row>
    <row r="72" spans="3:3" x14ac:dyDescent="0.2">
      <c r="C72" s="245"/>
    </row>
    <row r="73" spans="3:3" x14ac:dyDescent="0.2">
      <c r="C73" s="245"/>
    </row>
    <row r="74" spans="3:3" x14ac:dyDescent="0.2">
      <c r="C74" s="245"/>
    </row>
    <row r="75" spans="3:3" x14ac:dyDescent="0.2">
      <c r="C75" s="245"/>
    </row>
    <row r="76" spans="3:3" x14ac:dyDescent="0.2">
      <c r="C76" s="245"/>
    </row>
    <row r="77" spans="3:3" x14ac:dyDescent="0.2">
      <c r="C77" s="245"/>
    </row>
    <row r="78" spans="3:3" x14ac:dyDescent="0.2">
      <c r="C78" s="245"/>
    </row>
    <row r="79" spans="3:3" x14ac:dyDescent="0.2">
      <c r="C79" s="245"/>
    </row>
    <row r="80" spans="3:3" x14ac:dyDescent="0.2">
      <c r="C80" s="245"/>
    </row>
    <row r="81" spans="3:3" x14ac:dyDescent="0.2">
      <c r="C81" s="245"/>
    </row>
    <row r="82" spans="3:3" x14ac:dyDescent="0.2">
      <c r="C82" s="245"/>
    </row>
    <row r="83" spans="3:3" x14ac:dyDescent="0.2">
      <c r="C83" s="245"/>
    </row>
    <row r="84" spans="3:3" x14ac:dyDescent="0.2">
      <c r="C84" s="245"/>
    </row>
    <row r="85" spans="3:3" x14ac:dyDescent="0.2">
      <c r="C85" s="245"/>
    </row>
    <row r="86" spans="3:3" x14ac:dyDescent="0.2">
      <c r="C86" s="245"/>
    </row>
    <row r="87" spans="3:3" x14ac:dyDescent="0.2">
      <c r="C87" s="245"/>
    </row>
    <row r="88" spans="3:3" x14ac:dyDescent="0.2">
      <c r="C88" s="245"/>
    </row>
    <row r="89" spans="3:3" x14ac:dyDescent="0.2">
      <c r="C89" s="245"/>
    </row>
    <row r="90" spans="3:3" x14ac:dyDescent="0.2">
      <c r="C90" s="245"/>
    </row>
    <row r="91" spans="3:3" x14ac:dyDescent="0.2">
      <c r="C91" s="245"/>
    </row>
    <row r="92" spans="3:3" x14ac:dyDescent="0.2">
      <c r="C92" s="245"/>
    </row>
    <row r="93" spans="3:3" x14ac:dyDescent="0.2">
      <c r="C93" s="245"/>
    </row>
    <row r="94" spans="3:3" x14ac:dyDescent="0.2">
      <c r="C94" s="245"/>
    </row>
    <row r="95" spans="3:3" x14ac:dyDescent="0.2">
      <c r="C95" s="245"/>
    </row>
    <row r="96" spans="3:3" x14ac:dyDescent="0.2">
      <c r="C96" s="245"/>
    </row>
    <row r="97" spans="3:3" x14ac:dyDescent="0.2">
      <c r="C97" s="245"/>
    </row>
    <row r="98" spans="3:3" x14ac:dyDescent="0.2">
      <c r="C98" s="245"/>
    </row>
    <row r="99" spans="3:3" x14ac:dyDescent="0.2">
      <c r="C99" s="245"/>
    </row>
    <row r="100" spans="3:3" x14ac:dyDescent="0.2">
      <c r="C100" s="245"/>
    </row>
    <row r="101" spans="3:3" x14ac:dyDescent="0.2">
      <c r="C101" s="245"/>
    </row>
    <row r="102" spans="3:3" x14ac:dyDescent="0.2">
      <c r="C102" s="245"/>
    </row>
    <row r="103" spans="3:3" x14ac:dyDescent="0.2">
      <c r="C103" s="245"/>
    </row>
    <row r="104" spans="3:3" x14ac:dyDescent="0.2">
      <c r="C104" s="245"/>
    </row>
    <row r="105" spans="3:3" x14ac:dyDescent="0.2">
      <c r="C105" s="245"/>
    </row>
    <row r="106" spans="3:3" x14ac:dyDescent="0.2">
      <c r="C106" s="245"/>
    </row>
    <row r="107" spans="3:3" x14ac:dyDescent="0.2">
      <c r="C107" s="245"/>
    </row>
    <row r="108" spans="3:3" x14ac:dyDescent="0.2">
      <c r="C108" s="245"/>
    </row>
    <row r="109" spans="3:3" x14ac:dyDescent="0.2">
      <c r="C109" s="245"/>
    </row>
    <row r="110" spans="3:3" x14ac:dyDescent="0.2">
      <c r="C110" s="245"/>
    </row>
    <row r="111" spans="3:3" x14ac:dyDescent="0.2">
      <c r="C111" s="245"/>
    </row>
    <row r="112" spans="3:3" x14ac:dyDescent="0.2">
      <c r="C112" s="245"/>
    </row>
    <row r="113" spans="3:3" x14ac:dyDescent="0.2">
      <c r="C113" s="245"/>
    </row>
    <row r="114" spans="3:3" x14ac:dyDescent="0.2">
      <c r="C114" s="245"/>
    </row>
    <row r="115" spans="3:3" x14ac:dyDescent="0.2">
      <c r="C115" s="245"/>
    </row>
    <row r="116" spans="3:3" x14ac:dyDescent="0.2">
      <c r="C116" s="245"/>
    </row>
    <row r="117" spans="3:3" x14ac:dyDescent="0.2">
      <c r="C117" s="245"/>
    </row>
    <row r="118" spans="3:3" x14ac:dyDescent="0.2">
      <c r="C118" s="245"/>
    </row>
    <row r="119" spans="3:3" x14ac:dyDescent="0.2">
      <c r="C119" s="245"/>
    </row>
    <row r="120" spans="3:3" x14ac:dyDescent="0.2">
      <c r="C120" s="245"/>
    </row>
    <row r="121" spans="3:3" x14ac:dyDescent="0.2">
      <c r="C121" s="245"/>
    </row>
    <row r="122" spans="3:3" x14ac:dyDescent="0.2">
      <c r="C122" s="245"/>
    </row>
    <row r="123" spans="3:3" x14ac:dyDescent="0.2">
      <c r="C123" s="245"/>
    </row>
    <row r="124" spans="3:3" x14ac:dyDescent="0.2">
      <c r="C124" s="245"/>
    </row>
    <row r="125" spans="3:3" x14ac:dyDescent="0.2">
      <c r="C125" s="245"/>
    </row>
    <row r="126" spans="3:3" x14ac:dyDescent="0.2">
      <c r="C126" s="245"/>
    </row>
    <row r="127" spans="3:3" x14ac:dyDescent="0.2">
      <c r="C127" s="245"/>
    </row>
    <row r="128" spans="3:3" x14ac:dyDescent="0.2">
      <c r="C128" s="245"/>
    </row>
    <row r="129" spans="3:3" x14ac:dyDescent="0.2">
      <c r="C129" s="245"/>
    </row>
    <row r="130" spans="3:3" x14ac:dyDescent="0.2">
      <c r="C130" s="245"/>
    </row>
    <row r="131" spans="3:3" x14ac:dyDescent="0.2">
      <c r="C131" s="245"/>
    </row>
    <row r="132" spans="3:3" x14ac:dyDescent="0.2">
      <c r="C132" s="245"/>
    </row>
    <row r="133" spans="3:3" x14ac:dyDescent="0.2">
      <c r="C133" s="245"/>
    </row>
    <row r="134" spans="3:3" x14ac:dyDescent="0.2">
      <c r="C134" s="245"/>
    </row>
    <row r="135" spans="3:3" x14ac:dyDescent="0.2">
      <c r="C135" s="245"/>
    </row>
    <row r="136" spans="3:3" x14ac:dyDescent="0.2">
      <c r="C136" s="245"/>
    </row>
    <row r="137" spans="3:3" x14ac:dyDescent="0.2">
      <c r="C137" s="245"/>
    </row>
    <row r="138" spans="3:3" x14ac:dyDescent="0.2">
      <c r="C138" s="245"/>
    </row>
    <row r="139" spans="3:3" x14ac:dyDescent="0.2">
      <c r="C139" s="245"/>
    </row>
    <row r="140" spans="3:3" x14ac:dyDescent="0.2">
      <c r="C140" s="245"/>
    </row>
    <row r="141" spans="3:3" x14ac:dyDescent="0.2">
      <c r="C141" s="245"/>
    </row>
    <row r="142" spans="3:3" x14ac:dyDescent="0.2">
      <c r="C142" s="245"/>
    </row>
    <row r="143" spans="3:3" x14ac:dyDescent="0.2">
      <c r="C143" s="245"/>
    </row>
    <row r="144" spans="3:3" x14ac:dyDescent="0.2">
      <c r="C144" s="245"/>
    </row>
    <row r="145" spans="3:3" x14ac:dyDescent="0.2">
      <c r="C145" s="245"/>
    </row>
    <row r="146" spans="3:3" x14ac:dyDescent="0.2">
      <c r="C146" s="245"/>
    </row>
    <row r="147" spans="3:3" x14ac:dyDescent="0.2">
      <c r="C147" s="245"/>
    </row>
    <row r="148" spans="3:3" x14ac:dyDescent="0.2">
      <c r="C148" s="245"/>
    </row>
    <row r="149" spans="3:3" x14ac:dyDescent="0.2">
      <c r="C149" s="245"/>
    </row>
    <row r="150" spans="3:3" x14ac:dyDescent="0.2">
      <c r="C150" s="245"/>
    </row>
    <row r="151" spans="3:3" x14ac:dyDescent="0.2">
      <c r="C151" s="245"/>
    </row>
    <row r="152" spans="3:3" x14ac:dyDescent="0.2">
      <c r="C152" s="245"/>
    </row>
    <row r="153" spans="3:3" x14ac:dyDescent="0.2">
      <c r="C153" s="245"/>
    </row>
    <row r="154" spans="3:3" x14ac:dyDescent="0.2">
      <c r="C154" s="245"/>
    </row>
    <row r="155" spans="3:3" x14ac:dyDescent="0.2">
      <c r="C155" s="245"/>
    </row>
    <row r="156" spans="3:3" x14ac:dyDescent="0.2">
      <c r="C156" s="245"/>
    </row>
    <row r="157" spans="3:3" x14ac:dyDescent="0.2">
      <c r="C157" s="245"/>
    </row>
    <row r="158" spans="3:3" x14ac:dyDescent="0.2">
      <c r="C158" s="245"/>
    </row>
    <row r="159" spans="3:3" x14ac:dyDescent="0.2">
      <c r="C159" s="245"/>
    </row>
    <row r="160" spans="3:3" x14ac:dyDescent="0.2">
      <c r="C160" s="245"/>
    </row>
    <row r="161" spans="3:3" x14ac:dyDescent="0.2">
      <c r="C161" s="245"/>
    </row>
    <row r="162" spans="3:3" x14ac:dyDescent="0.2">
      <c r="C162" s="245"/>
    </row>
    <row r="163" spans="3:3" x14ac:dyDescent="0.2">
      <c r="C163" s="245"/>
    </row>
    <row r="164" spans="3:3" x14ac:dyDescent="0.2">
      <c r="C164" s="245"/>
    </row>
    <row r="165" spans="3:3" x14ac:dyDescent="0.2">
      <c r="C165" s="245"/>
    </row>
    <row r="166" spans="3:3" x14ac:dyDescent="0.2">
      <c r="C166" s="245"/>
    </row>
    <row r="167" spans="3:3" x14ac:dyDescent="0.2">
      <c r="C167" s="245"/>
    </row>
    <row r="168" spans="3:3" x14ac:dyDescent="0.2">
      <c r="C168" s="245"/>
    </row>
    <row r="169" spans="3:3" x14ac:dyDescent="0.2">
      <c r="C169" s="245"/>
    </row>
    <row r="170" spans="3:3" x14ac:dyDescent="0.2">
      <c r="C170" s="245"/>
    </row>
    <row r="171" spans="3:3" x14ac:dyDescent="0.2">
      <c r="C171" s="245"/>
    </row>
    <row r="172" spans="3:3" x14ac:dyDescent="0.2">
      <c r="C172" s="245"/>
    </row>
    <row r="173" spans="3:3" x14ac:dyDescent="0.2">
      <c r="C173" s="245"/>
    </row>
    <row r="174" spans="3:3" x14ac:dyDescent="0.2">
      <c r="C174" s="245"/>
    </row>
    <row r="175" spans="3:3" x14ac:dyDescent="0.2">
      <c r="C175" s="245"/>
    </row>
    <row r="176" spans="3:3" x14ac:dyDescent="0.2">
      <c r="C176" s="245"/>
    </row>
    <row r="177" spans="3:3" x14ac:dyDescent="0.2">
      <c r="C177" s="245"/>
    </row>
    <row r="178" spans="3:3" x14ac:dyDescent="0.2">
      <c r="C178" s="245"/>
    </row>
    <row r="179" spans="3:3" x14ac:dyDescent="0.2">
      <c r="C179" s="245"/>
    </row>
    <row r="180" spans="3:3" x14ac:dyDescent="0.2">
      <c r="C180" s="245"/>
    </row>
    <row r="181" spans="3:3" x14ac:dyDescent="0.2">
      <c r="C181" s="245"/>
    </row>
    <row r="182" spans="3:3" x14ac:dyDescent="0.2">
      <c r="C182" s="245"/>
    </row>
    <row r="183" spans="3:3" x14ac:dyDescent="0.2">
      <c r="C183" s="245"/>
    </row>
    <row r="184" spans="3:3" x14ac:dyDescent="0.2">
      <c r="C184" s="245"/>
    </row>
    <row r="185" spans="3:3" x14ac:dyDescent="0.2">
      <c r="C185" s="245"/>
    </row>
    <row r="186" spans="3:3" x14ac:dyDescent="0.2">
      <c r="C186" s="245"/>
    </row>
    <row r="187" spans="3:3" x14ac:dyDescent="0.2">
      <c r="C187" s="245"/>
    </row>
    <row r="188" spans="3:3" x14ac:dyDescent="0.2">
      <c r="C188" s="245"/>
    </row>
    <row r="189" spans="3:3" x14ac:dyDescent="0.2">
      <c r="C189" s="245"/>
    </row>
    <row r="190" spans="3:3" x14ac:dyDescent="0.2">
      <c r="C190" s="245"/>
    </row>
    <row r="191" spans="3:3" x14ac:dyDescent="0.2">
      <c r="C191" s="245"/>
    </row>
    <row r="192" spans="3:3" x14ac:dyDescent="0.2">
      <c r="C192" s="245"/>
    </row>
    <row r="193" spans="3:3" x14ac:dyDescent="0.2">
      <c r="C193" s="245"/>
    </row>
    <row r="194" spans="3:3" x14ac:dyDescent="0.2">
      <c r="C194" s="245"/>
    </row>
    <row r="195" spans="3:3" x14ac:dyDescent="0.2">
      <c r="C195" s="245"/>
    </row>
    <row r="196" spans="3:3" x14ac:dyDescent="0.2">
      <c r="C196" s="245"/>
    </row>
    <row r="197" spans="3:3" x14ac:dyDescent="0.2">
      <c r="C197" s="245"/>
    </row>
    <row r="198" spans="3:3" x14ac:dyDescent="0.2">
      <c r="C198" s="245"/>
    </row>
    <row r="199" spans="3:3" x14ac:dyDescent="0.2">
      <c r="C199" s="245"/>
    </row>
    <row r="200" spans="3:3" x14ac:dyDescent="0.2">
      <c r="C200" s="245"/>
    </row>
    <row r="201" spans="3:3" x14ac:dyDescent="0.2">
      <c r="C201" s="245"/>
    </row>
    <row r="202" spans="3:3" x14ac:dyDescent="0.2">
      <c r="C202" s="245"/>
    </row>
    <row r="203" spans="3:3" x14ac:dyDescent="0.2">
      <c r="C203" s="245"/>
    </row>
    <row r="204" spans="3:3" x14ac:dyDescent="0.2">
      <c r="C204" s="245"/>
    </row>
    <row r="205" spans="3:3" x14ac:dyDescent="0.2">
      <c r="C205" s="245"/>
    </row>
    <row r="206" spans="3:3" x14ac:dyDescent="0.2">
      <c r="C206" s="245"/>
    </row>
    <row r="207" spans="3:3" x14ac:dyDescent="0.2">
      <c r="C207" s="245"/>
    </row>
    <row r="208" spans="3:3" x14ac:dyDescent="0.2">
      <c r="C208" s="245"/>
    </row>
    <row r="209" spans="3:3" x14ac:dyDescent="0.2">
      <c r="C209" s="245"/>
    </row>
    <row r="210" spans="3:3" x14ac:dyDescent="0.2">
      <c r="C210" s="245"/>
    </row>
    <row r="211" spans="3:3" x14ac:dyDescent="0.2">
      <c r="C211" s="245"/>
    </row>
    <row r="212" spans="3:3" x14ac:dyDescent="0.2">
      <c r="C212" s="245"/>
    </row>
    <row r="213" spans="3:3" x14ac:dyDescent="0.2">
      <c r="C213" s="245"/>
    </row>
    <row r="214" spans="3:3" x14ac:dyDescent="0.2">
      <c r="C214" s="245"/>
    </row>
    <row r="215" spans="3:3" x14ac:dyDescent="0.2">
      <c r="C215" s="245"/>
    </row>
    <row r="216" spans="3:3" x14ac:dyDescent="0.2">
      <c r="C216" s="245"/>
    </row>
    <row r="217" spans="3:3" x14ac:dyDescent="0.2">
      <c r="C217" s="245"/>
    </row>
    <row r="218" spans="3:3" x14ac:dyDescent="0.2">
      <c r="C218" s="245"/>
    </row>
    <row r="219" spans="3:3" x14ac:dyDescent="0.2">
      <c r="C219" s="245"/>
    </row>
    <row r="220" spans="3:3" x14ac:dyDescent="0.2">
      <c r="C220" s="245"/>
    </row>
    <row r="221" spans="3:3" x14ac:dyDescent="0.2">
      <c r="C221" s="245"/>
    </row>
    <row r="222" spans="3:3" x14ac:dyDescent="0.2">
      <c r="C222" s="245"/>
    </row>
    <row r="223" spans="3:3" x14ac:dyDescent="0.2">
      <c r="C223" s="245"/>
    </row>
    <row r="224" spans="3:3" x14ac:dyDescent="0.2">
      <c r="C224" s="245"/>
    </row>
    <row r="225" spans="3:3" x14ac:dyDescent="0.2">
      <c r="C225" s="245"/>
    </row>
    <row r="226" spans="3:3" x14ac:dyDescent="0.2">
      <c r="C226" s="245"/>
    </row>
    <row r="227" spans="3:3" x14ac:dyDescent="0.2">
      <c r="C227" s="245"/>
    </row>
    <row r="228" spans="3:3" x14ac:dyDescent="0.2">
      <c r="C228" s="245"/>
    </row>
    <row r="229" spans="3:3" x14ac:dyDescent="0.2">
      <c r="C229" s="245"/>
    </row>
    <row r="230" spans="3:3" x14ac:dyDescent="0.2">
      <c r="C230" s="245"/>
    </row>
    <row r="231" spans="3:3" x14ac:dyDescent="0.2">
      <c r="C231" s="245"/>
    </row>
    <row r="232" spans="3:3" x14ac:dyDescent="0.2">
      <c r="C232" s="245"/>
    </row>
    <row r="233" spans="3:3" x14ac:dyDescent="0.2">
      <c r="C233" s="245"/>
    </row>
    <row r="234" spans="3:3" x14ac:dyDescent="0.2">
      <c r="C234" s="245"/>
    </row>
    <row r="235" spans="3:3" x14ac:dyDescent="0.2">
      <c r="C235" s="245"/>
    </row>
    <row r="236" spans="3:3" x14ac:dyDescent="0.2">
      <c r="C236" s="245"/>
    </row>
    <row r="237" spans="3:3" x14ac:dyDescent="0.2">
      <c r="C237" s="245"/>
    </row>
    <row r="238" spans="3:3" x14ac:dyDescent="0.2">
      <c r="C238" s="245"/>
    </row>
    <row r="239" spans="3:3" x14ac:dyDescent="0.2">
      <c r="C239" s="245"/>
    </row>
    <row r="240" spans="3:3" x14ac:dyDescent="0.2">
      <c r="C240" s="245"/>
    </row>
    <row r="241" spans="3:3" x14ac:dyDescent="0.2">
      <c r="C241" s="245"/>
    </row>
    <row r="242" spans="3:3" x14ac:dyDescent="0.2">
      <c r="C242" s="245"/>
    </row>
    <row r="243" spans="3:3" x14ac:dyDescent="0.2">
      <c r="C243" s="245"/>
    </row>
    <row r="244" spans="3:3" x14ac:dyDescent="0.2">
      <c r="C244" s="245"/>
    </row>
    <row r="245" spans="3:3" x14ac:dyDescent="0.2">
      <c r="C245" s="245"/>
    </row>
    <row r="246" spans="3:3" x14ac:dyDescent="0.2">
      <c r="C246" s="245"/>
    </row>
    <row r="247" spans="3:3" x14ac:dyDescent="0.2">
      <c r="C247" s="245"/>
    </row>
    <row r="248" spans="3:3" x14ac:dyDescent="0.2">
      <c r="C248" s="245"/>
    </row>
    <row r="249" spans="3:3" x14ac:dyDescent="0.2">
      <c r="C249" s="245"/>
    </row>
    <row r="250" spans="3:3" x14ac:dyDescent="0.2">
      <c r="C250" s="245"/>
    </row>
    <row r="251" spans="3:3" x14ac:dyDescent="0.2">
      <c r="C251" s="245"/>
    </row>
    <row r="252" spans="3:3" x14ac:dyDescent="0.2">
      <c r="C252" s="245"/>
    </row>
    <row r="253" spans="3:3" x14ac:dyDescent="0.2">
      <c r="C253" s="245"/>
    </row>
    <row r="254" spans="3:3" x14ac:dyDescent="0.2">
      <c r="C254" s="245"/>
    </row>
    <row r="255" spans="3:3" x14ac:dyDescent="0.2">
      <c r="C255" s="245"/>
    </row>
    <row r="256" spans="3:3" x14ac:dyDescent="0.2">
      <c r="C256" s="245"/>
    </row>
    <row r="257" spans="3:3" x14ac:dyDescent="0.2">
      <c r="C257" s="245"/>
    </row>
    <row r="258" spans="3:3" x14ac:dyDescent="0.2">
      <c r="C258" s="245"/>
    </row>
    <row r="259" spans="3:3" x14ac:dyDescent="0.2">
      <c r="C259" s="245"/>
    </row>
    <row r="260" spans="3:3" x14ac:dyDescent="0.2">
      <c r="C260" s="245"/>
    </row>
    <row r="261" spans="3:3" x14ac:dyDescent="0.2">
      <c r="C261" s="245"/>
    </row>
    <row r="262" spans="3:3" x14ac:dyDescent="0.2">
      <c r="C262" s="245"/>
    </row>
    <row r="263" spans="3:3" x14ac:dyDescent="0.2">
      <c r="C263" s="245"/>
    </row>
    <row r="264" spans="3:3" x14ac:dyDescent="0.2">
      <c r="C264" s="245"/>
    </row>
    <row r="265" spans="3:3" x14ac:dyDescent="0.2">
      <c r="C265" s="245"/>
    </row>
    <row r="266" spans="3:3" x14ac:dyDescent="0.2">
      <c r="C266" s="245"/>
    </row>
    <row r="267" spans="3:3" x14ac:dyDescent="0.2">
      <c r="C267" s="245"/>
    </row>
    <row r="268" spans="3:3" x14ac:dyDescent="0.2">
      <c r="C268" s="245"/>
    </row>
    <row r="269" spans="3:3" x14ac:dyDescent="0.2">
      <c r="C269" s="245"/>
    </row>
    <row r="270" spans="3:3" x14ac:dyDescent="0.2">
      <c r="C270" s="245"/>
    </row>
    <row r="271" spans="3:3" x14ac:dyDescent="0.2">
      <c r="C271" s="245"/>
    </row>
    <row r="272" spans="3:3" x14ac:dyDescent="0.2">
      <c r="C272" s="245"/>
    </row>
    <row r="273" spans="3:3" x14ac:dyDescent="0.2">
      <c r="C273" s="245"/>
    </row>
    <row r="274" spans="3:3" x14ac:dyDescent="0.2">
      <c r="C274" s="245"/>
    </row>
    <row r="275" spans="3:3" x14ac:dyDescent="0.2">
      <c r="C275" s="245"/>
    </row>
    <row r="276" spans="3:3" x14ac:dyDescent="0.2">
      <c r="C276" s="245"/>
    </row>
    <row r="277" spans="3:3" x14ac:dyDescent="0.2">
      <c r="C277" s="245"/>
    </row>
    <row r="278" spans="3:3" x14ac:dyDescent="0.2">
      <c r="C278" s="245"/>
    </row>
    <row r="279" spans="3:3" x14ac:dyDescent="0.2">
      <c r="C279" s="245"/>
    </row>
    <row r="280" spans="3:3" x14ac:dyDescent="0.2">
      <c r="C280" s="245"/>
    </row>
    <row r="281" spans="3:3" x14ac:dyDescent="0.2">
      <c r="C281" s="245"/>
    </row>
    <row r="282" spans="3:3" x14ac:dyDescent="0.2">
      <c r="C282" s="245"/>
    </row>
    <row r="283" spans="3:3" x14ac:dyDescent="0.2">
      <c r="C283" s="245"/>
    </row>
    <row r="284" spans="3:3" x14ac:dyDescent="0.2">
      <c r="C284" s="245"/>
    </row>
    <row r="285" spans="3:3" x14ac:dyDescent="0.2">
      <c r="C285" s="245"/>
    </row>
    <row r="286" spans="3:3" x14ac:dyDescent="0.2">
      <c r="C286" s="245"/>
    </row>
    <row r="287" spans="3:3" x14ac:dyDescent="0.2">
      <c r="C287" s="245"/>
    </row>
    <row r="288" spans="3:3" x14ac:dyDescent="0.2">
      <c r="C288" s="245"/>
    </row>
    <row r="289" spans="3:3" x14ac:dyDescent="0.2">
      <c r="C289" s="245"/>
    </row>
    <row r="290" spans="3:3" x14ac:dyDescent="0.2">
      <c r="C290" s="245"/>
    </row>
    <row r="291" spans="3:3" x14ac:dyDescent="0.2">
      <c r="C291" s="245"/>
    </row>
    <row r="292" spans="3:3" x14ac:dyDescent="0.2">
      <c r="C292" s="245"/>
    </row>
    <row r="293" spans="3:3" x14ac:dyDescent="0.2">
      <c r="C293" s="245"/>
    </row>
    <row r="294" spans="3:3" x14ac:dyDescent="0.2">
      <c r="C294" s="245"/>
    </row>
    <row r="295" spans="3:3" x14ac:dyDescent="0.2">
      <c r="C295" s="245"/>
    </row>
    <row r="296" spans="3:3" x14ac:dyDescent="0.2">
      <c r="C296" s="245"/>
    </row>
    <row r="297" spans="3:3" x14ac:dyDescent="0.2">
      <c r="C297" s="245"/>
    </row>
    <row r="298" spans="3:3" x14ac:dyDescent="0.2">
      <c r="C298" s="245"/>
    </row>
    <row r="299" spans="3:3" x14ac:dyDescent="0.2">
      <c r="C299" s="245"/>
    </row>
    <row r="300" spans="3:3" x14ac:dyDescent="0.2">
      <c r="C300" s="245"/>
    </row>
    <row r="301" spans="3:3" x14ac:dyDescent="0.2">
      <c r="C301" s="245"/>
    </row>
    <row r="302" spans="3:3" x14ac:dyDescent="0.2">
      <c r="C302" s="245"/>
    </row>
    <row r="303" spans="3:3" x14ac:dyDescent="0.2">
      <c r="C303" s="245"/>
    </row>
    <row r="304" spans="3:3" x14ac:dyDescent="0.2">
      <c r="C304" s="245"/>
    </row>
    <row r="305" spans="3:3" x14ac:dyDescent="0.2">
      <c r="C305" s="245"/>
    </row>
    <row r="306" spans="3:3" x14ac:dyDescent="0.2">
      <c r="C306" s="245"/>
    </row>
    <row r="307" spans="3:3" x14ac:dyDescent="0.2">
      <c r="C307" s="245"/>
    </row>
    <row r="308" spans="3:3" x14ac:dyDescent="0.2">
      <c r="C308" s="245"/>
    </row>
    <row r="309" spans="3:3" x14ac:dyDescent="0.2">
      <c r="C309" s="245"/>
    </row>
    <row r="310" spans="3:3" x14ac:dyDescent="0.2">
      <c r="C310" s="245"/>
    </row>
    <row r="311" spans="3:3" x14ac:dyDescent="0.2">
      <c r="C311" s="245"/>
    </row>
    <row r="312" spans="3:3" x14ac:dyDescent="0.2">
      <c r="C312" s="245"/>
    </row>
    <row r="313" spans="3:3" x14ac:dyDescent="0.2">
      <c r="C313" s="245"/>
    </row>
    <row r="314" spans="3:3" x14ac:dyDescent="0.2">
      <c r="C314" s="245"/>
    </row>
    <row r="315" spans="3:3" x14ac:dyDescent="0.2">
      <c r="C315" s="245"/>
    </row>
    <row r="316" spans="3:3" x14ac:dyDescent="0.2">
      <c r="C316" s="245"/>
    </row>
    <row r="317" spans="3:3" x14ac:dyDescent="0.2">
      <c r="C317" s="245"/>
    </row>
    <row r="318" spans="3:3" x14ac:dyDescent="0.2">
      <c r="C318" s="245"/>
    </row>
    <row r="319" spans="3:3" x14ac:dyDescent="0.2">
      <c r="C319" s="245"/>
    </row>
    <row r="320" spans="3:3" x14ac:dyDescent="0.2">
      <c r="C320" s="245"/>
    </row>
    <row r="321" spans="3:3" x14ac:dyDescent="0.2">
      <c r="C321" s="245"/>
    </row>
    <row r="322" spans="3:3" x14ac:dyDescent="0.2">
      <c r="C322" s="245"/>
    </row>
    <row r="323" spans="3:3" x14ac:dyDescent="0.2">
      <c r="C323" s="245"/>
    </row>
    <row r="324" spans="3:3" x14ac:dyDescent="0.2">
      <c r="C324" s="245"/>
    </row>
    <row r="325" spans="3:3" x14ac:dyDescent="0.2">
      <c r="C325" s="245"/>
    </row>
    <row r="326" spans="3:3" x14ac:dyDescent="0.2">
      <c r="C326" s="245"/>
    </row>
    <row r="327" spans="3:3" x14ac:dyDescent="0.2">
      <c r="C327" s="245"/>
    </row>
    <row r="328" spans="3:3" x14ac:dyDescent="0.2">
      <c r="C328" s="245"/>
    </row>
    <row r="329" spans="3:3" x14ac:dyDescent="0.2">
      <c r="C329" s="245"/>
    </row>
    <row r="330" spans="3:3" x14ac:dyDescent="0.2">
      <c r="C330" s="245"/>
    </row>
    <row r="331" spans="3:3" x14ac:dyDescent="0.2">
      <c r="C331" s="245"/>
    </row>
    <row r="332" spans="3:3" x14ac:dyDescent="0.2">
      <c r="C332" s="245"/>
    </row>
    <row r="333" spans="3:3" x14ac:dyDescent="0.2">
      <c r="C333" s="245"/>
    </row>
    <row r="334" spans="3:3" x14ac:dyDescent="0.2">
      <c r="C334" s="245"/>
    </row>
    <row r="335" spans="3:3" x14ac:dyDescent="0.2">
      <c r="C335" s="245"/>
    </row>
    <row r="336" spans="3:3" x14ac:dyDescent="0.2">
      <c r="C336" s="245"/>
    </row>
    <row r="337" spans="3:3" x14ac:dyDescent="0.2">
      <c r="C337" s="245"/>
    </row>
    <row r="338" spans="3:3" x14ac:dyDescent="0.2">
      <c r="C338" s="245"/>
    </row>
    <row r="339" spans="3:3" x14ac:dyDescent="0.2">
      <c r="C339" s="245"/>
    </row>
    <row r="340" spans="3:3" x14ac:dyDescent="0.2">
      <c r="C340" s="245"/>
    </row>
    <row r="341" spans="3:3" x14ac:dyDescent="0.2">
      <c r="C341" s="245"/>
    </row>
    <row r="342" spans="3:3" x14ac:dyDescent="0.2">
      <c r="C342" s="245"/>
    </row>
    <row r="343" spans="3:3" x14ac:dyDescent="0.2">
      <c r="C343" s="245"/>
    </row>
    <row r="344" spans="3:3" x14ac:dyDescent="0.2">
      <c r="C344" s="245"/>
    </row>
    <row r="345" spans="3:3" x14ac:dyDescent="0.2">
      <c r="C345" s="245"/>
    </row>
    <row r="346" spans="3:3" x14ac:dyDescent="0.2">
      <c r="C346" s="245"/>
    </row>
    <row r="347" spans="3:3" x14ac:dyDescent="0.2">
      <c r="C347" s="245"/>
    </row>
    <row r="348" spans="3:3" x14ac:dyDescent="0.2">
      <c r="C348" s="245"/>
    </row>
    <row r="349" spans="3:3" x14ac:dyDescent="0.2">
      <c r="C349" s="245"/>
    </row>
    <row r="350" spans="3:3" x14ac:dyDescent="0.2">
      <c r="C350" s="245"/>
    </row>
    <row r="351" spans="3:3" x14ac:dyDescent="0.2">
      <c r="C351" s="245"/>
    </row>
    <row r="352" spans="3:3" x14ac:dyDescent="0.2">
      <c r="C352" s="245"/>
    </row>
    <row r="353" spans="3:3" x14ac:dyDescent="0.2">
      <c r="C353" s="245"/>
    </row>
    <row r="354" spans="3:3" x14ac:dyDescent="0.2">
      <c r="C354" s="245"/>
    </row>
    <row r="355" spans="3:3" x14ac:dyDescent="0.2">
      <c r="C355" s="245"/>
    </row>
    <row r="356" spans="3:3" x14ac:dyDescent="0.2">
      <c r="C356" s="245"/>
    </row>
    <row r="357" spans="3:3" x14ac:dyDescent="0.2">
      <c r="C357" s="245"/>
    </row>
    <row r="358" spans="3:3" x14ac:dyDescent="0.2">
      <c r="C358" s="245"/>
    </row>
    <row r="359" spans="3:3" x14ac:dyDescent="0.2">
      <c r="C359" s="245"/>
    </row>
    <row r="360" spans="3:3" x14ac:dyDescent="0.2">
      <c r="C360" s="245"/>
    </row>
    <row r="361" spans="3:3" x14ac:dyDescent="0.2">
      <c r="C361" s="245"/>
    </row>
    <row r="362" spans="3:3" x14ac:dyDescent="0.2">
      <c r="C362" s="245"/>
    </row>
    <row r="363" spans="3:3" x14ac:dyDescent="0.2">
      <c r="C363" s="245"/>
    </row>
    <row r="364" spans="3:3" x14ac:dyDescent="0.2">
      <c r="C364" s="245"/>
    </row>
    <row r="365" spans="3:3" x14ac:dyDescent="0.2">
      <c r="C365" s="245"/>
    </row>
    <row r="366" spans="3:3" x14ac:dyDescent="0.2">
      <c r="C366" s="245"/>
    </row>
    <row r="367" spans="3:3" x14ac:dyDescent="0.2">
      <c r="C367" s="245"/>
    </row>
    <row r="368" spans="3:3" x14ac:dyDescent="0.2">
      <c r="C368" s="245"/>
    </row>
    <row r="369" spans="3:3" x14ac:dyDescent="0.2">
      <c r="C369" s="245"/>
    </row>
    <row r="370" spans="3:3" x14ac:dyDescent="0.2">
      <c r="C370" s="245"/>
    </row>
    <row r="371" spans="3:3" x14ac:dyDescent="0.2">
      <c r="C371" s="245"/>
    </row>
    <row r="372" spans="3:3" x14ac:dyDescent="0.2">
      <c r="C372" s="245"/>
    </row>
    <row r="373" spans="3:3" x14ac:dyDescent="0.2">
      <c r="C373" s="245"/>
    </row>
    <row r="374" spans="3:3" x14ac:dyDescent="0.2">
      <c r="C374" s="245"/>
    </row>
    <row r="375" spans="3:3" x14ac:dyDescent="0.2">
      <c r="C375" s="245"/>
    </row>
    <row r="376" spans="3:3" x14ac:dyDescent="0.2">
      <c r="C376" s="245"/>
    </row>
    <row r="377" spans="3:3" x14ac:dyDescent="0.2">
      <c r="C377" s="245"/>
    </row>
    <row r="378" spans="3:3" x14ac:dyDescent="0.2">
      <c r="C378" s="245"/>
    </row>
    <row r="379" spans="3:3" x14ac:dyDescent="0.2">
      <c r="C379" s="245"/>
    </row>
    <row r="380" spans="3:3" x14ac:dyDescent="0.2">
      <c r="C380" s="245"/>
    </row>
    <row r="381" spans="3:3" x14ac:dyDescent="0.2">
      <c r="C381" s="245"/>
    </row>
    <row r="382" spans="3:3" x14ac:dyDescent="0.2">
      <c r="C382" s="245"/>
    </row>
    <row r="383" spans="3:3" x14ac:dyDescent="0.2">
      <c r="C383" s="245"/>
    </row>
    <row r="384" spans="3:3" x14ac:dyDescent="0.2">
      <c r="C384" s="245"/>
    </row>
    <row r="385" spans="3:3" x14ac:dyDescent="0.2">
      <c r="C385" s="245"/>
    </row>
    <row r="386" spans="3:3" x14ac:dyDescent="0.2">
      <c r="C386" s="245"/>
    </row>
    <row r="387" spans="3:3" x14ac:dyDescent="0.2">
      <c r="C387" s="245"/>
    </row>
    <row r="388" spans="3:3" x14ac:dyDescent="0.2">
      <c r="C388" s="245"/>
    </row>
    <row r="389" spans="3:3" x14ac:dyDescent="0.2">
      <c r="C389" s="245"/>
    </row>
    <row r="390" spans="3:3" x14ac:dyDescent="0.2">
      <c r="C390" s="245"/>
    </row>
    <row r="391" spans="3:3" x14ac:dyDescent="0.2">
      <c r="C391" s="245"/>
    </row>
    <row r="392" spans="3:3" x14ac:dyDescent="0.2">
      <c r="C392" s="245"/>
    </row>
    <row r="393" spans="3:3" x14ac:dyDescent="0.2">
      <c r="C393" s="245"/>
    </row>
    <row r="394" spans="3:3" x14ac:dyDescent="0.2">
      <c r="C394" s="245"/>
    </row>
    <row r="395" spans="3:3" x14ac:dyDescent="0.2">
      <c r="C395" s="245"/>
    </row>
    <row r="396" spans="3:3" x14ac:dyDescent="0.2">
      <c r="C396" s="245"/>
    </row>
    <row r="397" spans="3:3" x14ac:dyDescent="0.2">
      <c r="C397" s="245"/>
    </row>
    <row r="398" spans="3:3" x14ac:dyDescent="0.2">
      <c r="C398" s="245"/>
    </row>
    <row r="399" spans="3:3" x14ac:dyDescent="0.2">
      <c r="C399" s="245"/>
    </row>
    <row r="400" spans="3:3" x14ac:dyDescent="0.2">
      <c r="C400" s="245"/>
    </row>
    <row r="401" spans="3:3" x14ac:dyDescent="0.2">
      <c r="C401" s="245"/>
    </row>
    <row r="402" spans="3:3" x14ac:dyDescent="0.2">
      <c r="C402" s="245"/>
    </row>
    <row r="403" spans="3:3" x14ac:dyDescent="0.2">
      <c r="C403" s="245"/>
    </row>
    <row r="404" spans="3:3" x14ac:dyDescent="0.2">
      <c r="C404" s="245"/>
    </row>
    <row r="405" spans="3:3" x14ac:dyDescent="0.2">
      <c r="C405" s="245"/>
    </row>
    <row r="406" spans="3:3" x14ac:dyDescent="0.2">
      <c r="C406" s="245"/>
    </row>
    <row r="407" spans="3:3" x14ac:dyDescent="0.2">
      <c r="C407" s="245"/>
    </row>
    <row r="408" spans="3:3" x14ac:dyDescent="0.2">
      <c r="C408" s="245"/>
    </row>
    <row r="409" spans="3:3" x14ac:dyDescent="0.2">
      <c r="C409" s="245"/>
    </row>
    <row r="410" spans="3:3" x14ac:dyDescent="0.2">
      <c r="C410" s="245"/>
    </row>
    <row r="411" spans="3:3" x14ac:dyDescent="0.2">
      <c r="C411" s="245"/>
    </row>
    <row r="412" spans="3:3" x14ac:dyDescent="0.2">
      <c r="C412" s="245"/>
    </row>
    <row r="413" spans="3:3" x14ac:dyDescent="0.2">
      <c r="C413" s="245"/>
    </row>
    <row r="414" spans="3:3" x14ac:dyDescent="0.2">
      <c r="C414" s="245"/>
    </row>
    <row r="415" spans="3:3" x14ac:dyDescent="0.2">
      <c r="C415" s="245"/>
    </row>
    <row r="416" spans="3:3" x14ac:dyDescent="0.2">
      <c r="C416" s="245"/>
    </row>
    <row r="417" spans="3:3" x14ac:dyDescent="0.2">
      <c r="C417" s="245"/>
    </row>
    <row r="418" spans="3:3" x14ac:dyDescent="0.2">
      <c r="C418" s="245"/>
    </row>
    <row r="419" spans="3:3" x14ac:dyDescent="0.2">
      <c r="C419" s="245"/>
    </row>
    <row r="420" spans="3:3" x14ac:dyDescent="0.2">
      <c r="C420" s="245"/>
    </row>
    <row r="421" spans="3:3" x14ac:dyDescent="0.2">
      <c r="C421" s="245"/>
    </row>
    <row r="422" spans="3:3" x14ac:dyDescent="0.2">
      <c r="C422" s="245"/>
    </row>
    <row r="423" spans="3:3" x14ac:dyDescent="0.2">
      <c r="C423" s="245"/>
    </row>
    <row r="424" spans="3:3" x14ac:dyDescent="0.2">
      <c r="C424" s="245"/>
    </row>
    <row r="425" spans="3:3" x14ac:dyDescent="0.2">
      <c r="C425" s="245"/>
    </row>
    <row r="426" spans="3:3" x14ac:dyDescent="0.2">
      <c r="C426" s="245"/>
    </row>
    <row r="427" spans="3:3" x14ac:dyDescent="0.2">
      <c r="C427" s="245"/>
    </row>
    <row r="428" spans="3:3" x14ac:dyDescent="0.2">
      <c r="C428" s="245"/>
    </row>
    <row r="429" spans="3:3" x14ac:dyDescent="0.2">
      <c r="C429" s="245"/>
    </row>
    <row r="430" spans="3:3" x14ac:dyDescent="0.2">
      <c r="C430" s="245"/>
    </row>
    <row r="431" spans="3:3" x14ac:dyDescent="0.2">
      <c r="C431" s="245"/>
    </row>
    <row r="432" spans="3:3" x14ac:dyDescent="0.2">
      <c r="C432" s="245"/>
    </row>
    <row r="433" spans="3:3" x14ac:dyDescent="0.2">
      <c r="C433" s="245"/>
    </row>
    <row r="434" spans="3:3" x14ac:dyDescent="0.2">
      <c r="C434" s="245"/>
    </row>
    <row r="435" spans="3:3" x14ac:dyDescent="0.2">
      <c r="C435" s="245"/>
    </row>
    <row r="436" spans="3:3" x14ac:dyDescent="0.2">
      <c r="C436" s="245"/>
    </row>
    <row r="437" spans="3:3" x14ac:dyDescent="0.2">
      <c r="C437" s="245"/>
    </row>
    <row r="438" spans="3:3" x14ac:dyDescent="0.2">
      <c r="C438" s="245"/>
    </row>
    <row r="439" spans="3:3" x14ac:dyDescent="0.2">
      <c r="C439" s="245"/>
    </row>
    <row r="440" spans="3:3" x14ac:dyDescent="0.2">
      <c r="C440" s="245"/>
    </row>
    <row r="441" spans="3:3" x14ac:dyDescent="0.2">
      <c r="C441" s="245"/>
    </row>
    <row r="442" spans="3:3" x14ac:dyDescent="0.2">
      <c r="C442" s="245"/>
    </row>
    <row r="443" spans="3:3" x14ac:dyDescent="0.2">
      <c r="C443" s="245"/>
    </row>
    <row r="444" spans="3:3" x14ac:dyDescent="0.2">
      <c r="C444" s="245"/>
    </row>
    <row r="445" spans="3:3" x14ac:dyDescent="0.2">
      <c r="C445" s="245"/>
    </row>
    <row r="446" spans="3:3" x14ac:dyDescent="0.2">
      <c r="C446" s="245"/>
    </row>
    <row r="447" spans="3:3" x14ac:dyDescent="0.2">
      <c r="C447" s="245"/>
    </row>
    <row r="448" spans="3:3" x14ac:dyDescent="0.2">
      <c r="C448" s="245"/>
    </row>
    <row r="449" spans="3:3" x14ac:dyDescent="0.2">
      <c r="C449" s="245"/>
    </row>
    <row r="450" spans="3:3" x14ac:dyDescent="0.2">
      <c r="C450" s="245"/>
    </row>
    <row r="451" spans="3:3" x14ac:dyDescent="0.2">
      <c r="C451" s="245"/>
    </row>
    <row r="452" spans="3:3" x14ac:dyDescent="0.2">
      <c r="C452" s="245"/>
    </row>
    <row r="453" spans="3:3" x14ac:dyDescent="0.2">
      <c r="C453" s="245"/>
    </row>
    <row r="454" spans="3:3" x14ac:dyDescent="0.2">
      <c r="C454" s="245"/>
    </row>
    <row r="455" spans="3:3" x14ac:dyDescent="0.2">
      <c r="C455" s="245"/>
    </row>
    <row r="456" spans="3:3" x14ac:dyDescent="0.2">
      <c r="C456" s="245"/>
    </row>
    <row r="457" spans="3:3" x14ac:dyDescent="0.2">
      <c r="C457" s="245"/>
    </row>
    <row r="458" spans="3:3" x14ac:dyDescent="0.2">
      <c r="C458" s="245"/>
    </row>
    <row r="459" spans="3:3" x14ac:dyDescent="0.2">
      <c r="C459" s="245"/>
    </row>
    <row r="460" spans="3:3" x14ac:dyDescent="0.2">
      <c r="C460" s="245"/>
    </row>
    <row r="461" spans="3:3" x14ac:dyDescent="0.2">
      <c r="C461" s="245"/>
    </row>
    <row r="462" spans="3:3" x14ac:dyDescent="0.2">
      <c r="C462" s="245"/>
    </row>
    <row r="463" spans="3:3" x14ac:dyDescent="0.2">
      <c r="C463" s="245"/>
    </row>
    <row r="464" spans="3:3" x14ac:dyDescent="0.2">
      <c r="C464" s="245"/>
    </row>
    <row r="465" spans="3:3" x14ac:dyDescent="0.2">
      <c r="C465" s="245"/>
    </row>
    <row r="466" spans="3:3" x14ac:dyDescent="0.2">
      <c r="C466" s="245"/>
    </row>
    <row r="467" spans="3:3" x14ac:dyDescent="0.2">
      <c r="C467" s="245"/>
    </row>
    <row r="468" spans="3:3" x14ac:dyDescent="0.2">
      <c r="C468" s="245"/>
    </row>
    <row r="469" spans="3:3" x14ac:dyDescent="0.2">
      <c r="C469" s="245"/>
    </row>
    <row r="470" spans="3:3" x14ac:dyDescent="0.2">
      <c r="C470" s="245"/>
    </row>
    <row r="471" spans="3:3" x14ac:dyDescent="0.2">
      <c r="C471" s="245"/>
    </row>
    <row r="472" spans="3:3" x14ac:dyDescent="0.2">
      <c r="C472" s="245"/>
    </row>
    <row r="473" spans="3:3" x14ac:dyDescent="0.2">
      <c r="C473" s="245"/>
    </row>
    <row r="474" spans="3:3" x14ac:dyDescent="0.2">
      <c r="C474" s="245"/>
    </row>
    <row r="475" spans="3:3" x14ac:dyDescent="0.2">
      <c r="C475" s="245"/>
    </row>
    <row r="476" spans="3:3" x14ac:dyDescent="0.2">
      <c r="C476" s="245"/>
    </row>
    <row r="477" spans="3:3" x14ac:dyDescent="0.2">
      <c r="C477" s="245"/>
    </row>
    <row r="478" spans="3:3" x14ac:dyDescent="0.2">
      <c r="C478" s="245"/>
    </row>
    <row r="479" spans="3:3" x14ac:dyDescent="0.2">
      <c r="C479" s="245"/>
    </row>
    <row r="480" spans="3:3" x14ac:dyDescent="0.2">
      <c r="C480" s="245"/>
    </row>
    <row r="481" spans="3:3" x14ac:dyDescent="0.2">
      <c r="C481" s="245"/>
    </row>
    <row r="482" spans="3:3" x14ac:dyDescent="0.2">
      <c r="C482" s="245"/>
    </row>
    <row r="483" spans="3:3" x14ac:dyDescent="0.2">
      <c r="C483" s="245"/>
    </row>
    <row r="484" spans="3:3" x14ac:dyDescent="0.2">
      <c r="C484" s="245"/>
    </row>
    <row r="485" spans="3:3" x14ac:dyDescent="0.2">
      <c r="C485" s="245"/>
    </row>
    <row r="486" spans="3:3" x14ac:dyDescent="0.2">
      <c r="C486" s="245"/>
    </row>
    <row r="487" spans="3:3" x14ac:dyDescent="0.2">
      <c r="C487" s="245"/>
    </row>
    <row r="488" spans="3:3" x14ac:dyDescent="0.2">
      <c r="C488" s="245"/>
    </row>
    <row r="489" spans="3:3" x14ac:dyDescent="0.2">
      <c r="C489" s="245"/>
    </row>
    <row r="490" spans="3:3" x14ac:dyDescent="0.2">
      <c r="C490" s="245"/>
    </row>
    <row r="491" spans="3:3" x14ac:dyDescent="0.2">
      <c r="C491" s="245"/>
    </row>
    <row r="492" spans="3:3" x14ac:dyDescent="0.2">
      <c r="C492" s="245"/>
    </row>
    <row r="493" spans="3:3" x14ac:dyDescent="0.2">
      <c r="C493" s="245"/>
    </row>
    <row r="494" spans="3:3" x14ac:dyDescent="0.2">
      <c r="C494" s="245"/>
    </row>
    <row r="495" spans="3:3" x14ac:dyDescent="0.2">
      <c r="C495" s="245"/>
    </row>
    <row r="496" spans="3:3" x14ac:dyDescent="0.2">
      <c r="C496" s="245"/>
    </row>
    <row r="497" spans="3:3" x14ac:dyDescent="0.2">
      <c r="C497" s="245"/>
    </row>
    <row r="498" spans="3:3" x14ac:dyDescent="0.2">
      <c r="C498" s="245"/>
    </row>
    <row r="499" spans="3:3" x14ac:dyDescent="0.2">
      <c r="C499" s="245"/>
    </row>
    <row r="500" spans="3:3" x14ac:dyDescent="0.2">
      <c r="C500" s="245"/>
    </row>
    <row r="501" spans="3:3" x14ac:dyDescent="0.2">
      <c r="C501" s="245"/>
    </row>
    <row r="502" spans="3:3" x14ac:dyDescent="0.2">
      <c r="C502" s="245"/>
    </row>
    <row r="503" spans="3:3" x14ac:dyDescent="0.2">
      <c r="C503" s="245"/>
    </row>
    <row r="504" spans="3:3" x14ac:dyDescent="0.2">
      <c r="C504" s="245"/>
    </row>
    <row r="505" spans="3:3" x14ac:dyDescent="0.2">
      <c r="C505" s="245"/>
    </row>
    <row r="506" spans="3:3" x14ac:dyDescent="0.2">
      <c r="C506" s="245"/>
    </row>
    <row r="507" spans="3:3" x14ac:dyDescent="0.2">
      <c r="C507" s="245"/>
    </row>
    <row r="508" spans="3:3" x14ac:dyDescent="0.2">
      <c r="C508" s="245"/>
    </row>
    <row r="509" spans="3:3" x14ac:dyDescent="0.2">
      <c r="C509" s="245"/>
    </row>
    <row r="510" spans="3:3" x14ac:dyDescent="0.2">
      <c r="C510" s="245"/>
    </row>
    <row r="511" spans="3:3" x14ac:dyDescent="0.2">
      <c r="C511" s="245"/>
    </row>
    <row r="512" spans="3:3" x14ac:dyDescent="0.2">
      <c r="C512" s="245"/>
    </row>
    <row r="513" spans="3:3" x14ac:dyDescent="0.2">
      <c r="C513" s="245"/>
    </row>
    <row r="514" spans="3:3" x14ac:dyDescent="0.2">
      <c r="C514" s="245"/>
    </row>
    <row r="515" spans="3:3" x14ac:dyDescent="0.2">
      <c r="C515" s="245"/>
    </row>
    <row r="516" spans="3:3" x14ac:dyDescent="0.2">
      <c r="C516" s="245"/>
    </row>
    <row r="517" spans="3:3" x14ac:dyDescent="0.2">
      <c r="C517" s="245"/>
    </row>
    <row r="518" spans="3:3" x14ac:dyDescent="0.2">
      <c r="C518" s="245"/>
    </row>
    <row r="519" spans="3:3" x14ac:dyDescent="0.2">
      <c r="C519" s="245"/>
    </row>
    <row r="520" spans="3:3" x14ac:dyDescent="0.2">
      <c r="C520" s="245"/>
    </row>
    <row r="521" spans="3:3" x14ac:dyDescent="0.2">
      <c r="C521" s="245"/>
    </row>
    <row r="522" spans="3:3" x14ac:dyDescent="0.2">
      <c r="C522" s="245"/>
    </row>
    <row r="523" spans="3:3" x14ac:dyDescent="0.2">
      <c r="C523" s="245"/>
    </row>
    <row r="524" spans="3:3" x14ac:dyDescent="0.2">
      <c r="C524" s="245"/>
    </row>
    <row r="525" spans="3:3" x14ac:dyDescent="0.2">
      <c r="C525" s="245"/>
    </row>
    <row r="526" spans="3:3" x14ac:dyDescent="0.2">
      <c r="C526" s="245"/>
    </row>
    <row r="527" spans="3:3" x14ac:dyDescent="0.2">
      <c r="C527" s="245"/>
    </row>
    <row r="528" spans="3:3" x14ac:dyDescent="0.2">
      <c r="C528" s="245"/>
    </row>
    <row r="529" spans="3:3" x14ac:dyDescent="0.2">
      <c r="C529" s="245"/>
    </row>
    <row r="530" spans="3:3" x14ac:dyDescent="0.2">
      <c r="C530" s="245"/>
    </row>
    <row r="531" spans="3:3" x14ac:dyDescent="0.2">
      <c r="C531" s="245"/>
    </row>
    <row r="532" spans="3:3" x14ac:dyDescent="0.2">
      <c r="C532" s="245"/>
    </row>
    <row r="533" spans="3:3" x14ac:dyDescent="0.2">
      <c r="C533" s="245"/>
    </row>
    <row r="534" spans="3:3" x14ac:dyDescent="0.2">
      <c r="C534" s="245"/>
    </row>
    <row r="535" spans="3:3" x14ac:dyDescent="0.2">
      <c r="C535" s="245"/>
    </row>
    <row r="536" spans="3:3" x14ac:dyDescent="0.2">
      <c r="C536" s="245"/>
    </row>
    <row r="537" spans="3:3" x14ac:dyDescent="0.2">
      <c r="C537" s="245"/>
    </row>
    <row r="538" spans="3:3" x14ac:dyDescent="0.2">
      <c r="C538" s="245"/>
    </row>
    <row r="539" spans="3:3" x14ac:dyDescent="0.2">
      <c r="C539" s="245"/>
    </row>
    <row r="540" spans="3:3" x14ac:dyDescent="0.2">
      <c r="C540" s="245"/>
    </row>
    <row r="541" spans="3:3" x14ac:dyDescent="0.2">
      <c r="C541" s="245"/>
    </row>
    <row r="542" spans="3:3" x14ac:dyDescent="0.2">
      <c r="C542" s="245"/>
    </row>
    <row r="543" spans="3:3" x14ac:dyDescent="0.2">
      <c r="C543" s="245"/>
    </row>
    <row r="544" spans="3:3" x14ac:dyDescent="0.2">
      <c r="C544" s="245"/>
    </row>
    <row r="545" spans="3:3" x14ac:dyDescent="0.2">
      <c r="C545" s="245"/>
    </row>
    <row r="546" spans="3:3" x14ac:dyDescent="0.2">
      <c r="C546" s="245"/>
    </row>
    <row r="547" spans="3:3" x14ac:dyDescent="0.2">
      <c r="C547" s="245"/>
    </row>
    <row r="548" spans="3:3" x14ac:dyDescent="0.2">
      <c r="C548" s="245"/>
    </row>
    <row r="549" spans="3:3" x14ac:dyDescent="0.2">
      <c r="C549" s="245"/>
    </row>
    <row r="550" spans="3:3" x14ac:dyDescent="0.2">
      <c r="C550" s="245"/>
    </row>
    <row r="551" spans="3:3" x14ac:dyDescent="0.2">
      <c r="C551" s="245"/>
    </row>
    <row r="552" spans="3:3" x14ac:dyDescent="0.2">
      <c r="C552" s="245"/>
    </row>
    <row r="553" spans="3:3" x14ac:dyDescent="0.2">
      <c r="C553" s="245"/>
    </row>
    <row r="554" spans="3:3" x14ac:dyDescent="0.2">
      <c r="C554" s="245"/>
    </row>
    <row r="555" spans="3:3" x14ac:dyDescent="0.2">
      <c r="C555" s="245"/>
    </row>
    <row r="556" spans="3:3" x14ac:dyDescent="0.2">
      <c r="C556" s="245"/>
    </row>
    <row r="557" spans="3:3" x14ac:dyDescent="0.2">
      <c r="C557" s="245"/>
    </row>
    <row r="558" spans="3:3" x14ac:dyDescent="0.2">
      <c r="C558" s="245"/>
    </row>
    <row r="559" spans="3:3" x14ac:dyDescent="0.2">
      <c r="C559" s="245"/>
    </row>
    <row r="560" spans="3:3" x14ac:dyDescent="0.2">
      <c r="C560" s="245"/>
    </row>
    <row r="561" spans="3:3" x14ac:dyDescent="0.2">
      <c r="C561" s="245"/>
    </row>
    <row r="562" spans="3:3" x14ac:dyDescent="0.2">
      <c r="C562" s="245"/>
    </row>
    <row r="563" spans="3:3" x14ac:dyDescent="0.2">
      <c r="C563" s="245"/>
    </row>
    <row r="564" spans="3:3" x14ac:dyDescent="0.2">
      <c r="C564" s="245"/>
    </row>
    <row r="565" spans="3:3" x14ac:dyDescent="0.2">
      <c r="C565" s="245"/>
    </row>
    <row r="566" spans="3:3" x14ac:dyDescent="0.2">
      <c r="C566" s="245"/>
    </row>
    <row r="567" spans="3:3" x14ac:dyDescent="0.2">
      <c r="C567" s="245"/>
    </row>
    <row r="568" spans="3:3" x14ac:dyDescent="0.2">
      <c r="C568" s="245"/>
    </row>
    <row r="569" spans="3:3" x14ac:dyDescent="0.2">
      <c r="C569" s="245"/>
    </row>
    <row r="570" spans="3:3" x14ac:dyDescent="0.2">
      <c r="C570" s="245"/>
    </row>
    <row r="571" spans="3:3" x14ac:dyDescent="0.2">
      <c r="C571" s="245"/>
    </row>
    <row r="572" spans="3:3" x14ac:dyDescent="0.2">
      <c r="C572" s="245"/>
    </row>
    <row r="573" spans="3:3" x14ac:dyDescent="0.2">
      <c r="C573" s="245"/>
    </row>
    <row r="574" spans="3:3" x14ac:dyDescent="0.2">
      <c r="C574" s="245"/>
    </row>
    <row r="575" spans="3:3" x14ac:dyDescent="0.2">
      <c r="C575" s="245"/>
    </row>
    <row r="576" spans="3:3" x14ac:dyDescent="0.2">
      <c r="C576" s="245"/>
    </row>
    <row r="577" spans="3:3" x14ac:dyDescent="0.2">
      <c r="C577" s="245"/>
    </row>
    <row r="578" spans="3:3" x14ac:dyDescent="0.2">
      <c r="C578" s="245"/>
    </row>
    <row r="579" spans="3:3" x14ac:dyDescent="0.2">
      <c r="C579" s="245"/>
    </row>
    <row r="580" spans="3:3" x14ac:dyDescent="0.2">
      <c r="C580" s="245"/>
    </row>
    <row r="581" spans="3:3" x14ac:dyDescent="0.2">
      <c r="C581" s="245"/>
    </row>
    <row r="582" spans="3:3" x14ac:dyDescent="0.2">
      <c r="C582" s="245"/>
    </row>
    <row r="583" spans="3:3" x14ac:dyDescent="0.2">
      <c r="C583" s="245"/>
    </row>
    <row r="584" spans="3:3" x14ac:dyDescent="0.2">
      <c r="C584" s="245"/>
    </row>
    <row r="585" spans="3:3" x14ac:dyDescent="0.2">
      <c r="C585" s="245"/>
    </row>
    <row r="586" spans="3:3" x14ac:dyDescent="0.2">
      <c r="C586" s="245"/>
    </row>
    <row r="587" spans="3:3" x14ac:dyDescent="0.2">
      <c r="C587" s="245"/>
    </row>
    <row r="588" spans="3:3" x14ac:dyDescent="0.2">
      <c r="C588" s="245"/>
    </row>
    <row r="589" spans="3:3" x14ac:dyDescent="0.2">
      <c r="C589" s="245"/>
    </row>
    <row r="590" spans="3:3" x14ac:dyDescent="0.2">
      <c r="C590" s="245"/>
    </row>
    <row r="591" spans="3:3" x14ac:dyDescent="0.2">
      <c r="C591" s="245"/>
    </row>
    <row r="592" spans="3:3" x14ac:dyDescent="0.2">
      <c r="C592" s="245"/>
    </row>
    <row r="593" spans="3:3" x14ac:dyDescent="0.2">
      <c r="C593" s="245"/>
    </row>
    <row r="594" spans="3:3" x14ac:dyDescent="0.2">
      <c r="C594" s="245"/>
    </row>
    <row r="595" spans="3:3" x14ac:dyDescent="0.2">
      <c r="C595" s="245"/>
    </row>
    <row r="596" spans="3:3" x14ac:dyDescent="0.2">
      <c r="C596" s="245"/>
    </row>
    <row r="597" spans="3:3" x14ac:dyDescent="0.2">
      <c r="C597" s="245"/>
    </row>
    <row r="598" spans="3:3" x14ac:dyDescent="0.2">
      <c r="C598" s="245"/>
    </row>
    <row r="599" spans="3:3" x14ac:dyDescent="0.2">
      <c r="C599" s="245"/>
    </row>
    <row r="600" spans="3:3" x14ac:dyDescent="0.2">
      <c r="C600" s="245"/>
    </row>
    <row r="601" spans="3:3" x14ac:dyDescent="0.2">
      <c r="C601" s="245"/>
    </row>
    <row r="602" spans="3:3" x14ac:dyDescent="0.2">
      <c r="C602" s="245"/>
    </row>
    <row r="603" spans="3:3" x14ac:dyDescent="0.2">
      <c r="C603" s="245"/>
    </row>
    <row r="604" spans="3:3" x14ac:dyDescent="0.2">
      <c r="C604" s="245"/>
    </row>
    <row r="605" spans="3:3" x14ac:dyDescent="0.2">
      <c r="C605" s="245"/>
    </row>
    <row r="606" spans="3:3" x14ac:dyDescent="0.2">
      <c r="C606" s="245"/>
    </row>
    <row r="607" spans="3:3" x14ac:dyDescent="0.2">
      <c r="C607" s="245"/>
    </row>
    <row r="608" spans="3:3" x14ac:dyDescent="0.2">
      <c r="C608" s="245"/>
    </row>
    <row r="609" spans="3:3" x14ac:dyDescent="0.2">
      <c r="C609" s="245"/>
    </row>
    <row r="610" spans="3:3" x14ac:dyDescent="0.2">
      <c r="C610" s="245"/>
    </row>
    <row r="611" spans="3:3" x14ac:dyDescent="0.2">
      <c r="C611" s="245"/>
    </row>
    <row r="612" spans="3:3" x14ac:dyDescent="0.2">
      <c r="C612" s="245"/>
    </row>
    <row r="613" spans="3:3" x14ac:dyDescent="0.2">
      <c r="C613" s="245"/>
    </row>
    <row r="614" spans="3:3" x14ac:dyDescent="0.2">
      <c r="C614" s="245"/>
    </row>
    <row r="615" spans="3:3" x14ac:dyDescent="0.2">
      <c r="C615" s="245"/>
    </row>
    <row r="616" spans="3:3" x14ac:dyDescent="0.2">
      <c r="C616" s="245"/>
    </row>
    <row r="617" spans="3:3" x14ac:dyDescent="0.2">
      <c r="C617" s="245"/>
    </row>
    <row r="618" spans="3:3" x14ac:dyDescent="0.2">
      <c r="C618" s="245"/>
    </row>
    <row r="619" spans="3:3" x14ac:dyDescent="0.2">
      <c r="C619" s="245"/>
    </row>
    <row r="620" spans="3:3" x14ac:dyDescent="0.2">
      <c r="C620" s="245"/>
    </row>
    <row r="621" spans="3:3" x14ac:dyDescent="0.2">
      <c r="C621" s="245"/>
    </row>
    <row r="622" spans="3:3" x14ac:dyDescent="0.2">
      <c r="C622" s="245"/>
    </row>
    <row r="623" spans="3:3" x14ac:dyDescent="0.2">
      <c r="C623" s="245"/>
    </row>
    <row r="624" spans="3:3" x14ac:dyDescent="0.2">
      <c r="C624" s="245"/>
    </row>
    <row r="625" spans="3:3" x14ac:dyDescent="0.2">
      <c r="C625" s="245"/>
    </row>
    <row r="626" spans="3:3" x14ac:dyDescent="0.2">
      <c r="C626" s="245"/>
    </row>
    <row r="627" spans="3:3" x14ac:dyDescent="0.2">
      <c r="C627" s="245"/>
    </row>
    <row r="628" spans="3:3" x14ac:dyDescent="0.2">
      <c r="C628" s="245"/>
    </row>
    <row r="629" spans="3:3" x14ac:dyDescent="0.2">
      <c r="C629" s="245"/>
    </row>
    <row r="630" spans="3:3" x14ac:dyDescent="0.2">
      <c r="C630" s="245"/>
    </row>
    <row r="631" spans="3:3" x14ac:dyDescent="0.2">
      <c r="C631" s="245"/>
    </row>
    <row r="632" spans="3:3" x14ac:dyDescent="0.2">
      <c r="C632" s="245"/>
    </row>
    <row r="633" spans="3:3" x14ac:dyDescent="0.2">
      <c r="C633" s="245"/>
    </row>
    <row r="634" spans="3:3" x14ac:dyDescent="0.2">
      <c r="C634" s="245"/>
    </row>
    <row r="635" spans="3:3" x14ac:dyDescent="0.2">
      <c r="C635" s="245"/>
    </row>
    <row r="636" spans="3:3" x14ac:dyDescent="0.2">
      <c r="C636" s="245"/>
    </row>
    <row r="637" spans="3:3" x14ac:dyDescent="0.2">
      <c r="C637" s="245"/>
    </row>
    <row r="638" spans="3:3" x14ac:dyDescent="0.2">
      <c r="C638" s="245"/>
    </row>
    <row r="639" spans="3:3" x14ac:dyDescent="0.2">
      <c r="C639" s="245"/>
    </row>
    <row r="640" spans="3:3" x14ac:dyDescent="0.2">
      <c r="C640" s="245"/>
    </row>
    <row r="641" spans="3:3" x14ac:dyDescent="0.2">
      <c r="C641" s="245"/>
    </row>
    <row r="642" spans="3:3" x14ac:dyDescent="0.2">
      <c r="C642" s="245"/>
    </row>
    <row r="643" spans="3:3" x14ac:dyDescent="0.2">
      <c r="C643" s="245"/>
    </row>
    <row r="644" spans="3:3" x14ac:dyDescent="0.2">
      <c r="C644" s="245"/>
    </row>
    <row r="645" spans="3:3" x14ac:dyDescent="0.2">
      <c r="C645" s="245"/>
    </row>
    <row r="646" spans="3:3" x14ac:dyDescent="0.2">
      <c r="C646" s="245"/>
    </row>
    <row r="647" spans="3:3" x14ac:dyDescent="0.2">
      <c r="C647" s="245"/>
    </row>
    <row r="648" spans="3:3" x14ac:dyDescent="0.2">
      <c r="C648" s="245"/>
    </row>
    <row r="649" spans="3:3" x14ac:dyDescent="0.2">
      <c r="C649" s="245"/>
    </row>
    <row r="650" spans="3:3" x14ac:dyDescent="0.2">
      <c r="C650" s="245"/>
    </row>
    <row r="651" spans="3:3" x14ac:dyDescent="0.2">
      <c r="C651" s="245"/>
    </row>
    <row r="652" spans="3:3" x14ac:dyDescent="0.2">
      <c r="C652" s="245"/>
    </row>
    <row r="653" spans="3:3" x14ac:dyDescent="0.2">
      <c r="C653" s="245"/>
    </row>
    <row r="654" spans="3:3" x14ac:dyDescent="0.2">
      <c r="C654" s="245"/>
    </row>
    <row r="655" spans="3:3" x14ac:dyDescent="0.2">
      <c r="C655" s="245"/>
    </row>
    <row r="656" spans="3:3" x14ac:dyDescent="0.2">
      <c r="C656" s="245"/>
    </row>
    <row r="657" spans="3:3" x14ac:dyDescent="0.2">
      <c r="C657" s="245"/>
    </row>
    <row r="658" spans="3:3" x14ac:dyDescent="0.2">
      <c r="C658" s="245"/>
    </row>
    <row r="659" spans="3:3" x14ac:dyDescent="0.2">
      <c r="C659" s="245"/>
    </row>
    <row r="660" spans="3:3" x14ac:dyDescent="0.2">
      <c r="C660" s="245"/>
    </row>
    <row r="661" spans="3:3" x14ac:dyDescent="0.2">
      <c r="C661" s="245"/>
    </row>
    <row r="662" spans="3:3" x14ac:dyDescent="0.2">
      <c r="C662" s="245"/>
    </row>
    <row r="663" spans="3:3" x14ac:dyDescent="0.2">
      <c r="C663" s="245"/>
    </row>
    <row r="664" spans="3:3" x14ac:dyDescent="0.2">
      <c r="C664" s="245"/>
    </row>
    <row r="665" spans="3:3" x14ac:dyDescent="0.2">
      <c r="C665" s="245"/>
    </row>
    <row r="666" spans="3:3" x14ac:dyDescent="0.2">
      <c r="C666" s="245"/>
    </row>
    <row r="667" spans="3:3" x14ac:dyDescent="0.2">
      <c r="C667" s="245"/>
    </row>
    <row r="668" spans="3:3" x14ac:dyDescent="0.2">
      <c r="C668" s="245"/>
    </row>
    <row r="669" spans="3:3" x14ac:dyDescent="0.2">
      <c r="C669" s="245"/>
    </row>
    <row r="670" spans="3:3" x14ac:dyDescent="0.2">
      <c r="C670" s="245"/>
    </row>
    <row r="671" spans="3:3" x14ac:dyDescent="0.2">
      <c r="C671" s="245"/>
    </row>
    <row r="672" spans="3:3" x14ac:dyDescent="0.2">
      <c r="C672" s="245"/>
    </row>
    <row r="673" spans="3:3" x14ac:dyDescent="0.2">
      <c r="C673" s="245"/>
    </row>
    <row r="674" spans="3:3" x14ac:dyDescent="0.2">
      <c r="C674" s="245"/>
    </row>
    <row r="675" spans="3:3" x14ac:dyDescent="0.2">
      <c r="C675" s="245"/>
    </row>
    <row r="676" spans="3:3" x14ac:dyDescent="0.2">
      <c r="C676" s="245"/>
    </row>
    <row r="677" spans="3:3" x14ac:dyDescent="0.2">
      <c r="C677" s="245"/>
    </row>
    <row r="678" spans="3:3" x14ac:dyDescent="0.2">
      <c r="C678" s="245"/>
    </row>
    <row r="679" spans="3:3" x14ac:dyDescent="0.2">
      <c r="C679" s="245"/>
    </row>
    <row r="680" spans="3:3" x14ac:dyDescent="0.2">
      <c r="C680" s="245"/>
    </row>
    <row r="681" spans="3:3" x14ac:dyDescent="0.2">
      <c r="C681" s="245"/>
    </row>
    <row r="682" spans="3:3" x14ac:dyDescent="0.2">
      <c r="C682" s="245"/>
    </row>
    <row r="683" spans="3:3" x14ac:dyDescent="0.2">
      <c r="C683" s="245"/>
    </row>
    <row r="684" spans="3:3" x14ac:dyDescent="0.2">
      <c r="C684" s="245"/>
    </row>
    <row r="685" spans="3:3" x14ac:dyDescent="0.2">
      <c r="C685" s="245"/>
    </row>
    <row r="686" spans="3:3" x14ac:dyDescent="0.2">
      <c r="C686" s="245"/>
    </row>
    <row r="687" spans="3:3" x14ac:dyDescent="0.2">
      <c r="C687" s="245"/>
    </row>
    <row r="688" spans="3:3" x14ac:dyDescent="0.2">
      <c r="C688" s="245"/>
    </row>
    <row r="689" spans="3:3" x14ac:dyDescent="0.2">
      <c r="C689" s="245"/>
    </row>
    <row r="690" spans="3:3" x14ac:dyDescent="0.2">
      <c r="C690" s="245"/>
    </row>
    <row r="691" spans="3:3" x14ac:dyDescent="0.2">
      <c r="C691" s="245"/>
    </row>
    <row r="692" spans="3:3" x14ac:dyDescent="0.2">
      <c r="C692" s="245"/>
    </row>
    <row r="693" spans="3:3" x14ac:dyDescent="0.2">
      <c r="C693" s="245"/>
    </row>
    <row r="694" spans="3:3" x14ac:dyDescent="0.2">
      <c r="C694" s="245"/>
    </row>
    <row r="695" spans="3:3" x14ac:dyDescent="0.2">
      <c r="C695" s="245"/>
    </row>
    <row r="696" spans="3:3" x14ac:dyDescent="0.2">
      <c r="C696" s="245"/>
    </row>
    <row r="697" spans="3:3" x14ac:dyDescent="0.2">
      <c r="C697" s="245"/>
    </row>
    <row r="698" spans="3:3" x14ac:dyDescent="0.2">
      <c r="C698" s="245"/>
    </row>
    <row r="699" spans="3:3" x14ac:dyDescent="0.2">
      <c r="C699" s="245"/>
    </row>
    <row r="700" spans="3:3" x14ac:dyDescent="0.2">
      <c r="C700" s="245"/>
    </row>
    <row r="701" spans="3:3" x14ac:dyDescent="0.2">
      <c r="C701" s="245"/>
    </row>
    <row r="702" spans="3:3" x14ac:dyDescent="0.2">
      <c r="C702" s="245"/>
    </row>
    <row r="703" spans="3:3" x14ac:dyDescent="0.2">
      <c r="C703" s="245"/>
    </row>
    <row r="704" spans="3:3" x14ac:dyDescent="0.2">
      <c r="C704" s="245"/>
    </row>
    <row r="705" spans="3:3" x14ac:dyDescent="0.2">
      <c r="C705" s="245"/>
    </row>
    <row r="706" spans="3:3" x14ac:dyDescent="0.2">
      <c r="C706" s="245"/>
    </row>
    <row r="707" spans="3:3" x14ac:dyDescent="0.2">
      <c r="C707" s="245"/>
    </row>
    <row r="708" spans="3:3" x14ac:dyDescent="0.2">
      <c r="C708" s="245"/>
    </row>
    <row r="709" spans="3:3" x14ac:dyDescent="0.2">
      <c r="C709" s="245"/>
    </row>
    <row r="710" spans="3:3" x14ac:dyDescent="0.2">
      <c r="C710" s="245"/>
    </row>
    <row r="711" spans="3:3" x14ac:dyDescent="0.2">
      <c r="C711" s="245"/>
    </row>
    <row r="712" spans="3:3" x14ac:dyDescent="0.2">
      <c r="C712" s="245"/>
    </row>
    <row r="713" spans="3:3" x14ac:dyDescent="0.2">
      <c r="C713" s="245"/>
    </row>
    <row r="714" spans="3:3" x14ac:dyDescent="0.2">
      <c r="C714" s="245"/>
    </row>
    <row r="715" spans="3:3" x14ac:dyDescent="0.2">
      <c r="C715" s="245"/>
    </row>
    <row r="716" spans="3:3" x14ac:dyDescent="0.2">
      <c r="C716" s="245"/>
    </row>
    <row r="717" spans="3:3" x14ac:dyDescent="0.2">
      <c r="C717" s="245"/>
    </row>
    <row r="718" spans="3:3" x14ac:dyDescent="0.2">
      <c r="C718" s="245"/>
    </row>
    <row r="719" spans="3:3" x14ac:dyDescent="0.2">
      <c r="C719" s="245"/>
    </row>
    <row r="720" spans="3:3" x14ac:dyDescent="0.2">
      <c r="C720" s="245"/>
    </row>
    <row r="721" spans="3:3" x14ac:dyDescent="0.2">
      <c r="C721" s="245"/>
    </row>
    <row r="722" spans="3:3" x14ac:dyDescent="0.2">
      <c r="C722" s="245"/>
    </row>
    <row r="723" spans="3:3" x14ac:dyDescent="0.2">
      <c r="C723" s="245"/>
    </row>
    <row r="724" spans="3:3" x14ac:dyDescent="0.2">
      <c r="C724" s="245"/>
    </row>
    <row r="725" spans="3:3" x14ac:dyDescent="0.2">
      <c r="C725" s="245"/>
    </row>
    <row r="726" spans="3:3" x14ac:dyDescent="0.2">
      <c r="C726" s="245"/>
    </row>
    <row r="727" spans="3:3" x14ac:dyDescent="0.2">
      <c r="C727" s="245"/>
    </row>
    <row r="728" spans="3:3" x14ac:dyDescent="0.2">
      <c r="C728" s="245"/>
    </row>
    <row r="729" spans="3:3" x14ac:dyDescent="0.2">
      <c r="C729" s="245"/>
    </row>
    <row r="730" spans="3:3" x14ac:dyDescent="0.2">
      <c r="C730" s="245"/>
    </row>
    <row r="731" spans="3:3" x14ac:dyDescent="0.2">
      <c r="C731" s="245"/>
    </row>
    <row r="732" spans="3:3" x14ac:dyDescent="0.2">
      <c r="C732" s="245"/>
    </row>
    <row r="733" spans="3:3" x14ac:dyDescent="0.2">
      <c r="C733" s="245"/>
    </row>
    <row r="734" spans="3:3" x14ac:dyDescent="0.2">
      <c r="C734" s="245"/>
    </row>
    <row r="735" spans="3:3" x14ac:dyDescent="0.2">
      <c r="C735" s="245"/>
    </row>
    <row r="736" spans="3:3" x14ac:dyDescent="0.2">
      <c r="C736" s="245"/>
    </row>
    <row r="737" spans="3:3" x14ac:dyDescent="0.2">
      <c r="C737" s="245"/>
    </row>
    <row r="738" spans="3:3" x14ac:dyDescent="0.2">
      <c r="C738" s="245"/>
    </row>
    <row r="739" spans="3:3" x14ac:dyDescent="0.2">
      <c r="C739" s="245"/>
    </row>
    <row r="740" spans="3:3" x14ac:dyDescent="0.2">
      <c r="C740" s="245"/>
    </row>
    <row r="741" spans="3:3" x14ac:dyDescent="0.2">
      <c r="C741" s="245"/>
    </row>
    <row r="742" spans="3:3" x14ac:dyDescent="0.2">
      <c r="C742" s="245"/>
    </row>
    <row r="743" spans="3:3" x14ac:dyDescent="0.2">
      <c r="C743" s="245"/>
    </row>
    <row r="744" spans="3:3" x14ac:dyDescent="0.2">
      <c r="C744" s="245"/>
    </row>
    <row r="745" spans="3:3" x14ac:dyDescent="0.2">
      <c r="C745" s="245"/>
    </row>
    <row r="746" spans="3:3" x14ac:dyDescent="0.2">
      <c r="C746" s="245"/>
    </row>
    <row r="747" spans="3:3" x14ac:dyDescent="0.2">
      <c r="C747" s="245"/>
    </row>
    <row r="748" spans="3:3" x14ac:dyDescent="0.2">
      <c r="C748" s="245"/>
    </row>
    <row r="749" spans="3:3" x14ac:dyDescent="0.2">
      <c r="C749" s="245"/>
    </row>
    <row r="750" spans="3:3" x14ac:dyDescent="0.2">
      <c r="C750" s="245"/>
    </row>
    <row r="751" spans="3:3" x14ac:dyDescent="0.2">
      <c r="C751" s="245"/>
    </row>
    <row r="752" spans="3:3" x14ac:dyDescent="0.2">
      <c r="C752" s="245"/>
    </row>
    <row r="753" spans="3:3" x14ac:dyDescent="0.2">
      <c r="C753" s="245"/>
    </row>
    <row r="754" spans="3:3" x14ac:dyDescent="0.2">
      <c r="C754" s="245"/>
    </row>
    <row r="755" spans="3:3" x14ac:dyDescent="0.2">
      <c r="C755" s="245"/>
    </row>
    <row r="756" spans="3:3" x14ac:dyDescent="0.2">
      <c r="C756" s="245"/>
    </row>
    <row r="757" spans="3:3" x14ac:dyDescent="0.2">
      <c r="C757" s="245"/>
    </row>
    <row r="758" spans="3:3" x14ac:dyDescent="0.2">
      <c r="C758" s="245"/>
    </row>
    <row r="759" spans="3:3" x14ac:dyDescent="0.2">
      <c r="C759" s="245"/>
    </row>
    <row r="760" spans="3:3" x14ac:dyDescent="0.2">
      <c r="C760" s="245"/>
    </row>
    <row r="761" spans="3:3" x14ac:dyDescent="0.2">
      <c r="C761" s="245"/>
    </row>
    <row r="762" spans="3:3" x14ac:dyDescent="0.2">
      <c r="C762" s="245"/>
    </row>
    <row r="763" spans="3:3" x14ac:dyDescent="0.2">
      <c r="C763" s="245"/>
    </row>
    <row r="764" spans="3:3" x14ac:dyDescent="0.2">
      <c r="C764" s="245"/>
    </row>
    <row r="765" spans="3:3" x14ac:dyDescent="0.2">
      <c r="C765" s="245"/>
    </row>
    <row r="766" spans="3:3" x14ac:dyDescent="0.2">
      <c r="C766" s="245"/>
    </row>
    <row r="767" spans="3:3" x14ac:dyDescent="0.2">
      <c r="C767" s="245"/>
    </row>
    <row r="768" spans="3:3" x14ac:dyDescent="0.2">
      <c r="C768" s="245"/>
    </row>
    <row r="769" spans="3:3" x14ac:dyDescent="0.2">
      <c r="C769" s="245"/>
    </row>
    <row r="770" spans="3:3" x14ac:dyDescent="0.2">
      <c r="C770" s="245"/>
    </row>
    <row r="771" spans="3:3" x14ac:dyDescent="0.2">
      <c r="C771" s="245"/>
    </row>
    <row r="772" spans="3:3" x14ac:dyDescent="0.2">
      <c r="C772" s="245"/>
    </row>
    <row r="773" spans="3:3" x14ac:dyDescent="0.2">
      <c r="C773" s="245"/>
    </row>
    <row r="774" spans="3:3" x14ac:dyDescent="0.2">
      <c r="C774" s="245"/>
    </row>
    <row r="775" spans="3:3" x14ac:dyDescent="0.2">
      <c r="C775" s="245"/>
    </row>
    <row r="776" spans="3:3" x14ac:dyDescent="0.2">
      <c r="C776" s="245"/>
    </row>
    <row r="777" spans="3:3" x14ac:dyDescent="0.2">
      <c r="C777" s="245"/>
    </row>
    <row r="778" spans="3:3" x14ac:dyDescent="0.2">
      <c r="C778" s="245"/>
    </row>
    <row r="779" spans="3:3" x14ac:dyDescent="0.2">
      <c r="C779" s="245"/>
    </row>
    <row r="780" spans="3:3" x14ac:dyDescent="0.2">
      <c r="C780" s="245"/>
    </row>
    <row r="781" spans="3:3" x14ac:dyDescent="0.2">
      <c r="C781" s="245"/>
    </row>
    <row r="782" spans="3:3" x14ac:dyDescent="0.2">
      <c r="C782" s="245"/>
    </row>
    <row r="783" spans="3:3" x14ac:dyDescent="0.2">
      <c r="C783" s="245"/>
    </row>
    <row r="784" spans="3:3" x14ac:dyDescent="0.2">
      <c r="C784" s="245"/>
    </row>
    <row r="785" spans="3:3" x14ac:dyDescent="0.2">
      <c r="C785" s="245"/>
    </row>
    <row r="786" spans="3:3" x14ac:dyDescent="0.2">
      <c r="C786" s="245"/>
    </row>
    <row r="787" spans="3:3" x14ac:dyDescent="0.2">
      <c r="C787" s="245"/>
    </row>
    <row r="788" spans="3:3" x14ac:dyDescent="0.2">
      <c r="C788" s="245"/>
    </row>
    <row r="789" spans="3:3" x14ac:dyDescent="0.2">
      <c r="C789" s="245"/>
    </row>
    <row r="790" spans="3:3" x14ac:dyDescent="0.2">
      <c r="C790" s="245"/>
    </row>
    <row r="791" spans="3:3" x14ac:dyDescent="0.2">
      <c r="C791" s="245"/>
    </row>
    <row r="792" spans="3:3" x14ac:dyDescent="0.2">
      <c r="C792" s="245"/>
    </row>
    <row r="793" spans="3:3" x14ac:dyDescent="0.2">
      <c r="C793" s="245"/>
    </row>
    <row r="794" spans="3:3" x14ac:dyDescent="0.2">
      <c r="C794" s="245"/>
    </row>
    <row r="795" spans="3:3" x14ac:dyDescent="0.2">
      <c r="C795" s="245"/>
    </row>
    <row r="796" spans="3:3" x14ac:dyDescent="0.2">
      <c r="C796" s="245"/>
    </row>
    <row r="797" spans="3:3" x14ac:dyDescent="0.2">
      <c r="C797" s="245"/>
    </row>
    <row r="798" spans="3:3" x14ac:dyDescent="0.2">
      <c r="C798" s="245"/>
    </row>
    <row r="799" spans="3:3" x14ac:dyDescent="0.2">
      <c r="C799" s="245"/>
    </row>
    <row r="800" spans="3:3" x14ac:dyDescent="0.2">
      <c r="C800" s="245"/>
    </row>
    <row r="801" spans="3:3" x14ac:dyDescent="0.2">
      <c r="C801" s="245"/>
    </row>
    <row r="802" spans="3:3" x14ac:dyDescent="0.2">
      <c r="C802" s="245"/>
    </row>
    <row r="803" spans="3:3" x14ac:dyDescent="0.2">
      <c r="C803" s="245"/>
    </row>
    <row r="804" spans="3:3" x14ac:dyDescent="0.2">
      <c r="C804" s="245"/>
    </row>
    <row r="805" spans="3:3" x14ac:dyDescent="0.2">
      <c r="C805" s="245"/>
    </row>
    <row r="806" spans="3:3" x14ac:dyDescent="0.2">
      <c r="C806" s="245"/>
    </row>
    <row r="807" spans="3:3" x14ac:dyDescent="0.2">
      <c r="C807" s="245"/>
    </row>
    <row r="808" spans="3:3" x14ac:dyDescent="0.2">
      <c r="C808" s="245"/>
    </row>
    <row r="809" spans="3:3" x14ac:dyDescent="0.2">
      <c r="C809" s="245"/>
    </row>
    <row r="810" spans="3:3" x14ac:dyDescent="0.2">
      <c r="C810" s="245"/>
    </row>
    <row r="811" spans="3:3" x14ac:dyDescent="0.2">
      <c r="C811" s="245"/>
    </row>
    <row r="812" spans="3:3" x14ac:dyDescent="0.2">
      <c r="C812" s="245"/>
    </row>
    <row r="813" spans="3:3" x14ac:dyDescent="0.2">
      <c r="C813" s="245"/>
    </row>
    <row r="814" spans="3:3" x14ac:dyDescent="0.2">
      <c r="C814" s="245"/>
    </row>
    <row r="815" spans="3:3" x14ac:dyDescent="0.2">
      <c r="C815" s="245"/>
    </row>
    <row r="816" spans="3:3" x14ac:dyDescent="0.2">
      <c r="C816" s="245"/>
    </row>
    <row r="817" spans="3:3" x14ac:dyDescent="0.2">
      <c r="C817" s="245"/>
    </row>
    <row r="818" spans="3:3" x14ac:dyDescent="0.2">
      <c r="C818" s="245"/>
    </row>
    <row r="819" spans="3:3" x14ac:dyDescent="0.2">
      <c r="C819" s="245"/>
    </row>
    <row r="820" spans="3:3" x14ac:dyDescent="0.2">
      <c r="C820" s="245"/>
    </row>
    <row r="821" spans="3:3" x14ac:dyDescent="0.2">
      <c r="C821" s="245"/>
    </row>
    <row r="822" spans="3:3" x14ac:dyDescent="0.2">
      <c r="C822" s="245"/>
    </row>
    <row r="823" spans="3:3" x14ac:dyDescent="0.2">
      <c r="C823" s="245"/>
    </row>
    <row r="824" spans="3:3" x14ac:dyDescent="0.2">
      <c r="C824" s="245"/>
    </row>
    <row r="825" spans="3:3" x14ac:dyDescent="0.2">
      <c r="C825" s="245"/>
    </row>
    <row r="826" spans="3:3" x14ac:dyDescent="0.2">
      <c r="C826" s="245"/>
    </row>
    <row r="827" spans="3:3" x14ac:dyDescent="0.2">
      <c r="C827" s="245"/>
    </row>
    <row r="828" spans="3:3" x14ac:dyDescent="0.2">
      <c r="C828" s="245"/>
    </row>
    <row r="829" spans="3:3" x14ac:dyDescent="0.2">
      <c r="C829" s="245"/>
    </row>
    <row r="830" spans="3:3" x14ac:dyDescent="0.2">
      <c r="C830" s="245"/>
    </row>
    <row r="831" spans="3:3" x14ac:dyDescent="0.2">
      <c r="C831" s="245"/>
    </row>
    <row r="832" spans="3:3" x14ac:dyDescent="0.2">
      <c r="C832" s="245"/>
    </row>
    <row r="833" spans="3:3" x14ac:dyDescent="0.2">
      <c r="C833" s="245"/>
    </row>
    <row r="834" spans="3:3" x14ac:dyDescent="0.2">
      <c r="C834" s="245"/>
    </row>
    <row r="835" spans="3:3" x14ac:dyDescent="0.2">
      <c r="C835" s="245"/>
    </row>
    <row r="836" spans="3:3" x14ac:dyDescent="0.2">
      <c r="C836" s="245"/>
    </row>
    <row r="837" spans="3:3" x14ac:dyDescent="0.2">
      <c r="C837" s="245"/>
    </row>
    <row r="838" spans="3:3" x14ac:dyDescent="0.2">
      <c r="C838" s="245"/>
    </row>
    <row r="839" spans="3:3" x14ac:dyDescent="0.2">
      <c r="C839" s="245"/>
    </row>
    <row r="840" spans="3:3" x14ac:dyDescent="0.2">
      <c r="C840" s="245"/>
    </row>
    <row r="841" spans="3:3" x14ac:dyDescent="0.2">
      <c r="C841" s="245"/>
    </row>
    <row r="842" spans="3:3" x14ac:dyDescent="0.2">
      <c r="C842" s="245"/>
    </row>
    <row r="843" spans="3:3" x14ac:dyDescent="0.2">
      <c r="C843" s="245"/>
    </row>
    <row r="844" spans="3:3" x14ac:dyDescent="0.2">
      <c r="C844" s="245"/>
    </row>
    <row r="845" spans="3:3" x14ac:dyDescent="0.2">
      <c r="C845" s="245"/>
    </row>
    <row r="846" spans="3:3" x14ac:dyDescent="0.2">
      <c r="C846" s="245"/>
    </row>
    <row r="847" spans="3:3" x14ac:dyDescent="0.2">
      <c r="C847" s="245"/>
    </row>
    <row r="848" spans="3:3" x14ac:dyDescent="0.2">
      <c r="C848" s="245"/>
    </row>
    <row r="849" spans="3:3" x14ac:dyDescent="0.2">
      <c r="C849" s="245"/>
    </row>
    <row r="850" spans="3:3" x14ac:dyDescent="0.2">
      <c r="C850" s="245"/>
    </row>
    <row r="851" spans="3:3" x14ac:dyDescent="0.2">
      <c r="C851" s="245"/>
    </row>
    <row r="852" spans="3:3" x14ac:dyDescent="0.2">
      <c r="C852" s="245"/>
    </row>
    <row r="853" spans="3:3" x14ac:dyDescent="0.2">
      <c r="C853" s="245"/>
    </row>
    <row r="854" spans="3:3" x14ac:dyDescent="0.2">
      <c r="C854" s="245"/>
    </row>
    <row r="855" spans="3:3" x14ac:dyDescent="0.2">
      <c r="C855" s="245"/>
    </row>
    <row r="856" spans="3:3" x14ac:dyDescent="0.2">
      <c r="C856" s="245"/>
    </row>
    <row r="857" spans="3:3" x14ac:dyDescent="0.2">
      <c r="C857" s="245"/>
    </row>
    <row r="858" spans="3:3" x14ac:dyDescent="0.2">
      <c r="C858" s="245"/>
    </row>
    <row r="859" spans="3:3" x14ac:dyDescent="0.2">
      <c r="C859" s="245"/>
    </row>
    <row r="860" spans="3:3" x14ac:dyDescent="0.2">
      <c r="C860" s="245"/>
    </row>
    <row r="861" spans="3:3" x14ac:dyDescent="0.2">
      <c r="C861" s="245"/>
    </row>
    <row r="862" spans="3:3" x14ac:dyDescent="0.2">
      <c r="C862" s="245"/>
    </row>
    <row r="863" spans="3:3" x14ac:dyDescent="0.2">
      <c r="C863" s="245"/>
    </row>
    <row r="864" spans="3:3" x14ac:dyDescent="0.2">
      <c r="C864" s="245"/>
    </row>
    <row r="865" spans="3:3" x14ac:dyDescent="0.2">
      <c r="C865" s="245"/>
    </row>
    <row r="866" spans="3:3" x14ac:dyDescent="0.2">
      <c r="C866" s="245"/>
    </row>
    <row r="867" spans="3:3" x14ac:dyDescent="0.2">
      <c r="C867" s="245"/>
    </row>
    <row r="868" spans="3:3" x14ac:dyDescent="0.2">
      <c r="C868" s="245"/>
    </row>
    <row r="869" spans="3:3" x14ac:dyDescent="0.2">
      <c r="C869" s="245"/>
    </row>
    <row r="870" spans="3:3" x14ac:dyDescent="0.2">
      <c r="C870" s="245"/>
    </row>
    <row r="871" spans="3:3" x14ac:dyDescent="0.2">
      <c r="C871" s="245"/>
    </row>
    <row r="872" spans="3:3" x14ac:dyDescent="0.2">
      <c r="C872" s="245"/>
    </row>
    <row r="873" spans="3:3" x14ac:dyDescent="0.2">
      <c r="C873" s="245"/>
    </row>
    <row r="874" spans="3:3" x14ac:dyDescent="0.2">
      <c r="C874" s="245"/>
    </row>
    <row r="875" spans="3:3" x14ac:dyDescent="0.2">
      <c r="C875" s="245"/>
    </row>
    <row r="876" spans="3:3" x14ac:dyDescent="0.2">
      <c r="C876" s="245"/>
    </row>
    <row r="877" spans="3:3" x14ac:dyDescent="0.2">
      <c r="C877" s="245"/>
    </row>
    <row r="878" spans="3:3" x14ac:dyDescent="0.2">
      <c r="C878" s="245"/>
    </row>
    <row r="879" spans="3:3" x14ac:dyDescent="0.2">
      <c r="C879" s="245"/>
    </row>
    <row r="880" spans="3:3" x14ac:dyDescent="0.2">
      <c r="C880" s="245"/>
    </row>
    <row r="881" spans="3:3" x14ac:dyDescent="0.2">
      <c r="C881" s="245"/>
    </row>
    <row r="882" spans="3:3" x14ac:dyDescent="0.2">
      <c r="C882" s="245"/>
    </row>
    <row r="883" spans="3:3" x14ac:dyDescent="0.2">
      <c r="C883" s="245"/>
    </row>
    <row r="884" spans="3:3" x14ac:dyDescent="0.2">
      <c r="C884" s="245"/>
    </row>
    <row r="885" spans="3:3" x14ac:dyDescent="0.2">
      <c r="C885" s="245"/>
    </row>
    <row r="886" spans="3:3" x14ac:dyDescent="0.2">
      <c r="C886" s="245"/>
    </row>
    <row r="887" spans="3:3" x14ac:dyDescent="0.2">
      <c r="C887" s="245"/>
    </row>
    <row r="888" spans="3:3" x14ac:dyDescent="0.2">
      <c r="C888" s="245"/>
    </row>
    <row r="889" spans="3:3" x14ac:dyDescent="0.2">
      <c r="C889" s="245"/>
    </row>
    <row r="890" spans="3:3" x14ac:dyDescent="0.2">
      <c r="C890" s="245"/>
    </row>
    <row r="891" spans="3:3" x14ac:dyDescent="0.2">
      <c r="C891" s="245"/>
    </row>
    <row r="892" spans="3:3" x14ac:dyDescent="0.2">
      <c r="C892" s="245"/>
    </row>
    <row r="893" spans="3:3" x14ac:dyDescent="0.2">
      <c r="C893" s="245"/>
    </row>
    <row r="894" spans="3:3" x14ac:dyDescent="0.2">
      <c r="C894" s="245"/>
    </row>
    <row r="895" spans="3:3" x14ac:dyDescent="0.2">
      <c r="C895" s="245"/>
    </row>
    <row r="896" spans="3:3" x14ac:dyDescent="0.2">
      <c r="C896" s="245"/>
    </row>
    <row r="897" spans="3:3" x14ac:dyDescent="0.2">
      <c r="C897" s="245"/>
    </row>
    <row r="898" spans="3:3" x14ac:dyDescent="0.2">
      <c r="C898" s="245"/>
    </row>
    <row r="899" spans="3:3" x14ac:dyDescent="0.2">
      <c r="C899" s="245"/>
    </row>
    <row r="900" spans="3:3" x14ac:dyDescent="0.2">
      <c r="C900" s="245"/>
    </row>
    <row r="901" spans="3:3" x14ac:dyDescent="0.2">
      <c r="C901" s="245"/>
    </row>
    <row r="902" spans="3:3" x14ac:dyDescent="0.2">
      <c r="C902" s="245"/>
    </row>
    <row r="903" spans="3:3" x14ac:dyDescent="0.2">
      <c r="C903" s="245"/>
    </row>
    <row r="904" spans="3:3" x14ac:dyDescent="0.2">
      <c r="C904" s="245"/>
    </row>
    <row r="905" spans="3:3" x14ac:dyDescent="0.2">
      <c r="C905" s="245"/>
    </row>
    <row r="906" spans="3:3" x14ac:dyDescent="0.2">
      <c r="C906" s="245"/>
    </row>
    <row r="907" spans="3:3" x14ac:dyDescent="0.2">
      <c r="C907" s="245"/>
    </row>
    <row r="908" spans="3:3" x14ac:dyDescent="0.2">
      <c r="C908" s="245"/>
    </row>
    <row r="909" spans="3:3" x14ac:dyDescent="0.2">
      <c r="C909" s="245"/>
    </row>
    <row r="910" spans="3:3" x14ac:dyDescent="0.2">
      <c r="C910" s="245"/>
    </row>
    <row r="911" spans="3:3" x14ac:dyDescent="0.2">
      <c r="C911" s="245"/>
    </row>
    <row r="912" spans="3:3" x14ac:dyDescent="0.2">
      <c r="C912" s="245"/>
    </row>
    <row r="913" spans="3:3" x14ac:dyDescent="0.2">
      <c r="C913" s="245"/>
    </row>
    <row r="914" spans="3:3" x14ac:dyDescent="0.2">
      <c r="C914" s="245"/>
    </row>
    <row r="915" spans="3:3" x14ac:dyDescent="0.2">
      <c r="C915" s="245"/>
    </row>
    <row r="916" spans="3:3" x14ac:dyDescent="0.2">
      <c r="C916" s="245"/>
    </row>
    <row r="917" spans="3:3" x14ac:dyDescent="0.2">
      <c r="C917" s="245"/>
    </row>
    <row r="918" spans="3:3" x14ac:dyDescent="0.2">
      <c r="C918" s="245"/>
    </row>
    <row r="919" spans="3:3" x14ac:dyDescent="0.2">
      <c r="C919" s="245"/>
    </row>
    <row r="920" spans="3:3" x14ac:dyDescent="0.2">
      <c r="C920" s="245"/>
    </row>
    <row r="921" spans="3:3" x14ac:dyDescent="0.2">
      <c r="C921" s="245"/>
    </row>
    <row r="922" spans="3:3" x14ac:dyDescent="0.2">
      <c r="C922" s="245"/>
    </row>
    <row r="923" spans="3:3" x14ac:dyDescent="0.2">
      <c r="C923" s="245"/>
    </row>
    <row r="924" spans="3:3" x14ac:dyDescent="0.2">
      <c r="C924" s="245"/>
    </row>
    <row r="925" spans="3:3" x14ac:dyDescent="0.2">
      <c r="C925" s="245"/>
    </row>
    <row r="926" spans="3:3" x14ac:dyDescent="0.2">
      <c r="C926" s="245"/>
    </row>
    <row r="927" spans="3:3" x14ac:dyDescent="0.2">
      <c r="C927" s="245"/>
    </row>
    <row r="928" spans="3:3" x14ac:dyDescent="0.2">
      <c r="C928" s="245"/>
    </row>
    <row r="929" spans="3:3" x14ac:dyDescent="0.2">
      <c r="C929" s="245"/>
    </row>
    <row r="930" spans="3:3" x14ac:dyDescent="0.2">
      <c r="C930" s="245"/>
    </row>
    <row r="931" spans="3:3" x14ac:dyDescent="0.2">
      <c r="C931" s="245"/>
    </row>
    <row r="932" spans="3:3" x14ac:dyDescent="0.2">
      <c r="C932" s="245"/>
    </row>
    <row r="933" spans="3:3" x14ac:dyDescent="0.2">
      <c r="C933" s="245"/>
    </row>
    <row r="934" spans="3:3" x14ac:dyDescent="0.2">
      <c r="C934" s="245"/>
    </row>
    <row r="935" spans="3:3" x14ac:dyDescent="0.2">
      <c r="C935" s="245"/>
    </row>
    <row r="936" spans="3:3" x14ac:dyDescent="0.2">
      <c r="C936" s="245"/>
    </row>
    <row r="937" spans="3:3" x14ac:dyDescent="0.2">
      <c r="C937" s="245"/>
    </row>
    <row r="938" spans="3:3" x14ac:dyDescent="0.2">
      <c r="C938" s="245"/>
    </row>
    <row r="939" spans="3:3" x14ac:dyDescent="0.2">
      <c r="C939" s="245"/>
    </row>
    <row r="940" spans="3:3" x14ac:dyDescent="0.2">
      <c r="C940" s="245"/>
    </row>
    <row r="941" spans="3:3" x14ac:dyDescent="0.2">
      <c r="C941" s="245"/>
    </row>
    <row r="942" spans="3:3" x14ac:dyDescent="0.2">
      <c r="C942" s="245"/>
    </row>
    <row r="943" spans="3:3" x14ac:dyDescent="0.2">
      <c r="C943" s="245"/>
    </row>
    <row r="944" spans="3:3" x14ac:dyDescent="0.2">
      <c r="C944" s="245"/>
    </row>
    <row r="945" spans="3:3" x14ac:dyDescent="0.2">
      <c r="C945" s="245"/>
    </row>
    <row r="946" spans="3:3" x14ac:dyDescent="0.2">
      <c r="C946" s="245"/>
    </row>
    <row r="947" spans="3:3" x14ac:dyDescent="0.2">
      <c r="C947" s="245"/>
    </row>
    <row r="948" spans="3:3" x14ac:dyDescent="0.2">
      <c r="C948" s="245"/>
    </row>
    <row r="949" spans="3:3" x14ac:dyDescent="0.2">
      <c r="C949" s="245"/>
    </row>
    <row r="950" spans="3:3" x14ac:dyDescent="0.2">
      <c r="C950" s="245"/>
    </row>
    <row r="951" spans="3:3" x14ac:dyDescent="0.2">
      <c r="C951" s="245"/>
    </row>
    <row r="952" spans="3:3" x14ac:dyDescent="0.2">
      <c r="C952" s="245"/>
    </row>
    <row r="953" spans="3:3" x14ac:dyDescent="0.2">
      <c r="C953" s="245"/>
    </row>
    <row r="954" spans="3:3" x14ac:dyDescent="0.2">
      <c r="C954" s="245"/>
    </row>
    <row r="955" spans="3:3" x14ac:dyDescent="0.2">
      <c r="C955" s="245"/>
    </row>
    <row r="956" spans="3:3" x14ac:dyDescent="0.2">
      <c r="C956" s="245"/>
    </row>
    <row r="957" spans="3:3" x14ac:dyDescent="0.2">
      <c r="C957" s="245"/>
    </row>
    <row r="958" spans="3:3" x14ac:dyDescent="0.2">
      <c r="C958" s="245"/>
    </row>
    <row r="959" spans="3:3" x14ac:dyDescent="0.2">
      <c r="C959" s="245"/>
    </row>
    <row r="960" spans="3:3" x14ac:dyDescent="0.2">
      <c r="C960" s="245"/>
    </row>
    <row r="961" spans="3:3" x14ac:dyDescent="0.2">
      <c r="C961" s="245"/>
    </row>
    <row r="962" spans="3:3" x14ac:dyDescent="0.2">
      <c r="C962" s="245"/>
    </row>
    <row r="963" spans="3:3" x14ac:dyDescent="0.2">
      <c r="C963" s="245"/>
    </row>
    <row r="964" spans="3:3" x14ac:dyDescent="0.2">
      <c r="C964" s="245"/>
    </row>
    <row r="965" spans="3:3" x14ac:dyDescent="0.2">
      <c r="C965" s="245"/>
    </row>
    <row r="966" spans="3:3" x14ac:dyDescent="0.2">
      <c r="C966" s="245"/>
    </row>
    <row r="967" spans="3:3" x14ac:dyDescent="0.2">
      <c r="C967" s="245"/>
    </row>
    <row r="968" spans="3:3" x14ac:dyDescent="0.2">
      <c r="C968" s="245"/>
    </row>
    <row r="969" spans="3:3" x14ac:dyDescent="0.2">
      <c r="C969" s="245"/>
    </row>
    <row r="970" spans="3:3" x14ac:dyDescent="0.2">
      <c r="C970" s="245"/>
    </row>
    <row r="971" spans="3:3" x14ac:dyDescent="0.2">
      <c r="C971" s="245"/>
    </row>
    <row r="972" spans="3:3" x14ac:dyDescent="0.2">
      <c r="C972" s="245"/>
    </row>
    <row r="973" spans="3:3" x14ac:dyDescent="0.2">
      <c r="C973" s="245"/>
    </row>
    <row r="974" spans="3:3" x14ac:dyDescent="0.2">
      <c r="C974" s="245"/>
    </row>
    <row r="975" spans="3:3" x14ac:dyDescent="0.2">
      <c r="C975" s="245"/>
    </row>
    <row r="976" spans="3:3" x14ac:dyDescent="0.2">
      <c r="C976" s="245"/>
    </row>
    <row r="977" spans="3:3" x14ac:dyDescent="0.2">
      <c r="C977" s="245"/>
    </row>
    <row r="978" spans="3:3" x14ac:dyDescent="0.2">
      <c r="C978" s="245"/>
    </row>
    <row r="979" spans="3:3" x14ac:dyDescent="0.2">
      <c r="C979" s="245"/>
    </row>
    <row r="980" spans="3:3" x14ac:dyDescent="0.2">
      <c r="C980" s="245"/>
    </row>
    <row r="981" spans="3:3" x14ac:dyDescent="0.2">
      <c r="C981" s="245"/>
    </row>
    <row r="982" spans="3:3" x14ac:dyDescent="0.2">
      <c r="C982" s="245"/>
    </row>
    <row r="983" spans="3:3" x14ac:dyDescent="0.2">
      <c r="C983" s="245"/>
    </row>
    <row r="984" spans="3:3" x14ac:dyDescent="0.2">
      <c r="C984" s="245"/>
    </row>
    <row r="985" spans="3:3" x14ac:dyDescent="0.2">
      <c r="C985" s="245"/>
    </row>
    <row r="986" spans="3:3" x14ac:dyDescent="0.2">
      <c r="C986" s="245"/>
    </row>
    <row r="987" spans="3:3" x14ac:dyDescent="0.2">
      <c r="C987" s="245"/>
    </row>
    <row r="988" spans="3:3" x14ac:dyDescent="0.2">
      <c r="C988" s="245"/>
    </row>
    <row r="989" spans="3:3" x14ac:dyDescent="0.2">
      <c r="C989" s="245"/>
    </row>
    <row r="990" spans="3:3" x14ac:dyDescent="0.2">
      <c r="C990" s="245"/>
    </row>
    <row r="991" spans="3:3" x14ac:dyDescent="0.2">
      <c r="C991" s="245"/>
    </row>
    <row r="992" spans="3:3" x14ac:dyDescent="0.2">
      <c r="C992" s="245"/>
    </row>
    <row r="993" spans="3:3" x14ac:dyDescent="0.2">
      <c r="C993" s="245"/>
    </row>
    <row r="994" spans="3:3" x14ac:dyDescent="0.2">
      <c r="C994" s="245"/>
    </row>
    <row r="995" spans="3:3" x14ac:dyDescent="0.2">
      <c r="C995" s="245"/>
    </row>
    <row r="996" spans="3:3" x14ac:dyDescent="0.2">
      <c r="C996" s="245"/>
    </row>
    <row r="997" spans="3:3" x14ac:dyDescent="0.2">
      <c r="C997" s="245"/>
    </row>
    <row r="998" spans="3:3" x14ac:dyDescent="0.2">
      <c r="C998" s="245"/>
    </row>
    <row r="999" spans="3:3" x14ac:dyDescent="0.2">
      <c r="C999" s="245"/>
    </row>
    <row r="1000" spans="3:3" x14ac:dyDescent="0.2">
      <c r="C1000" s="245"/>
    </row>
    <row r="1001" spans="3:3" x14ac:dyDescent="0.2">
      <c r="C1001" s="245"/>
    </row>
    <row r="1002" spans="3:3" x14ac:dyDescent="0.2">
      <c r="C1002" s="245"/>
    </row>
    <row r="1003" spans="3:3" x14ac:dyDescent="0.2">
      <c r="C1003" s="245"/>
    </row>
    <row r="1004" spans="3:3" x14ac:dyDescent="0.2">
      <c r="C1004" s="245"/>
    </row>
    <row r="1005" spans="3:3" x14ac:dyDescent="0.2">
      <c r="C1005" s="245"/>
    </row>
    <row r="1006" spans="3:3" x14ac:dyDescent="0.2">
      <c r="C1006" s="245"/>
    </row>
    <row r="1007" spans="3:3" x14ac:dyDescent="0.2">
      <c r="C1007" s="245"/>
    </row>
    <row r="1008" spans="3:3" x14ac:dyDescent="0.2">
      <c r="C1008" s="245"/>
    </row>
    <row r="1009" spans="3:3" x14ac:dyDescent="0.2">
      <c r="C1009" s="245"/>
    </row>
    <row r="1010" spans="3:3" x14ac:dyDescent="0.2">
      <c r="C1010" s="245"/>
    </row>
    <row r="1011" spans="3:3" x14ac:dyDescent="0.2">
      <c r="C1011" s="245"/>
    </row>
    <row r="1012" spans="3:3" x14ac:dyDescent="0.2">
      <c r="C1012" s="245"/>
    </row>
    <row r="1013" spans="3:3" x14ac:dyDescent="0.2">
      <c r="C1013" s="245"/>
    </row>
    <row r="1014" spans="3:3" x14ac:dyDescent="0.2">
      <c r="C1014" s="245"/>
    </row>
    <row r="1015" spans="3:3" x14ac:dyDescent="0.2">
      <c r="C1015" s="245"/>
    </row>
    <row r="1016" spans="3:3" x14ac:dyDescent="0.2">
      <c r="C1016" s="245"/>
    </row>
    <row r="1017" spans="3:3" x14ac:dyDescent="0.2">
      <c r="C1017" s="245"/>
    </row>
    <row r="1018" spans="3:3" x14ac:dyDescent="0.2">
      <c r="C1018" s="245"/>
    </row>
    <row r="1019" spans="3:3" x14ac:dyDescent="0.2">
      <c r="C1019" s="245"/>
    </row>
    <row r="1020" spans="3:3" x14ac:dyDescent="0.2">
      <c r="C1020" s="245"/>
    </row>
    <row r="1021" spans="3:3" x14ac:dyDescent="0.2">
      <c r="C1021" s="245"/>
    </row>
    <row r="1022" spans="3:3" x14ac:dyDescent="0.2">
      <c r="C1022" s="245"/>
    </row>
    <row r="1023" spans="3:3" x14ac:dyDescent="0.2">
      <c r="C1023" s="245"/>
    </row>
    <row r="1024" spans="3:3" x14ac:dyDescent="0.2">
      <c r="C1024" s="245"/>
    </row>
    <row r="1025" spans="3:3" x14ac:dyDescent="0.2">
      <c r="C1025" s="245"/>
    </row>
    <row r="1026" spans="3:3" x14ac:dyDescent="0.2">
      <c r="C1026" s="245"/>
    </row>
    <row r="1027" spans="3:3" x14ac:dyDescent="0.2">
      <c r="C1027" s="245"/>
    </row>
    <row r="1028" spans="3:3" x14ac:dyDescent="0.2">
      <c r="C1028" s="245"/>
    </row>
    <row r="1029" spans="3:3" x14ac:dyDescent="0.2">
      <c r="C1029" s="245"/>
    </row>
    <row r="1030" spans="3:3" x14ac:dyDescent="0.2">
      <c r="C1030" s="245"/>
    </row>
    <row r="1031" spans="3:3" x14ac:dyDescent="0.2">
      <c r="C1031" s="245"/>
    </row>
    <row r="1032" spans="3:3" x14ac:dyDescent="0.2">
      <c r="C1032" s="245"/>
    </row>
    <row r="1033" spans="3:3" x14ac:dyDescent="0.2">
      <c r="C1033" s="245"/>
    </row>
    <row r="1034" spans="3:3" x14ac:dyDescent="0.2">
      <c r="C1034" s="245"/>
    </row>
    <row r="1035" spans="3:3" x14ac:dyDescent="0.2">
      <c r="C1035" s="245"/>
    </row>
    <row r="1036" spans="3:3" x14ac:dyDescent="0.2">
      <c r="C1036" s="245"/>
    </row>
    <row r="1037" spans="3:3" x14ac:dyDescent="0.2">
      <c r="C1037" s="245"/>
    </row>
    <row r="1038" spans="3:3" x14ac:dyDescent="0.2">
      <c r="C1038" s="245"/>
    </row>
    <row r="1039" spans="3:3" x14ac:dyDescent="0.2">
      <c r="C1039" s="245"/>
    </row>
    <row r="1040" spans="3:3" x14ac:dyDescent="0.2">
      <c r="C1040" s="245"/>
    </row>
    <row r="1041" spans="3:3" x14ac:dyDescent="0.2">
      <c r="C1041" s="245"/>
    </row>
    <row r="1042" spans="3:3" x14ac:dyDescent="0.2">
      <c r="C1042" s="245"/>
    </row>
    <row r="1043" spans="3:3" x14ac:dyDescent="0.2">
      <c r="C1043" s="245"/>
    </row>
    <row r="1044" spans="3:3" x14ac:dyDescent="0.2">
      <c r="C1044" s="245"/>
    </row>
    <row r="1045" spans="3:3" x14ac:dyDescent="0.2">
      <c r="C1045" s="245"/>
    </row>
    <row r="1046" spans="3:3" x14ac:dyDescent="0.2">
      <c r="C1046" s="245"/>
    </row>
    <row r="1047" spans="3:3" x14ac:dyDescent="0.2">
      <c r="C1047" s="245"/>
    </row>
    <row r="1048" spans="3:3" x14ac:dyDescent="0.2">
      <c r="C1048" s="245"/>
    </row>
    <row r="1049" spans="3:3" x14ac:dyDescent="0.2">
      <c r="C1049" s="245"/>
    </row>
    <row r="1050" spans="3:3" x14ac:dyDescent="0.2">
      <c r="C1050" s="245"/>
    </row>
    <row r="1051" spans="3:3" x14ac:dyDescent="0.2">
      <c r="C1051" s="245"/>
    </row>
    <row r="1052" spans="3:3" x14ac:dyDescent="0.2">
      <c r="C1052" s="245"/>
    </row>
    <row r="1053" spans="3:3" x14ac:dyDescent="0.2">
      <c r="C1053" s="245"/>
    </row>
    <row r="1054" spans="3:3" x14ac:dyDescent="0.2">
      <c r="C1054" s="245"/>
    </row>
    <row r="1055" spans="3:3" x14ac:dyDescent="0.2">
      <c r="C1055" s="245"/>
    </row>
    <row r="1056" spans="3:3" x14ac:dyDescent="0.2">
      <c r="C1056" s="245"/>
    </row>
    <row r="1057" spans="3:3" x14ac:dyDescent="0.2">
      <c r="C1057" s="245"/>
    </row>
    <row r="1058" spans="3:3" x14ac:dyDescent="0.2">
      <c r="C1058" s="245"/>
    </row>
    <row r="1059" spans="3:3" x14ac:dyDescent="0.2">
      <c r="C1059" s="245"/>
    </row>
    <row r="1060" spans="3:3" x14ac:dyDescent="0.2">
      <c r="C1060" s="245"/>
    </row>
    <row r="1061" spans="3:3" x14ac:dyDescent="0.2">
      <c r="C1061" s="245"/>
    </row>
    <row r="1062" spans="3:3" x14ac:dyDescent="0.2">
      <c r="C1062" s="245"/>
    </row>
    <row r="1063" spans="3:3" x14ac:dyDescent="0.2">
      <c r="C1063" s="245"/>
    </row>
    <row r="1064" spans="3:3" x14ac:dyDescent="0.2">
      <c r="C1064" s="245"/>
    </row>
    <row r="1065" spans="3:3" x14ac:dyDescent="0.2">
      <c r="C1065" s="245"/>
    </row>
    <row r="1066" spans="3:3" x14ac:dyDescent="0.2">
      <c r="C1066" s="245"/>
    </row>
    <row r="1067" spans="3:3" x14ac:dyDescent="0.2">
      <c r="C1067" s="245"/>
    </row>
    <row r="1068" spans="3:3" x14ac:dyDescent="0.2">
      <c r="C1068" s="245"/>
    </row>
    <row r="1069" spans="3:3" x14ac:dyDescent="0.2">
      <c r="C1069" s="245"/>
    </row>
    <row r="1070" spans="3:3" x14ac:dyDescent="0.2">
      <c r="C1070" s="245"/>
    </row>
    <row r="1071" spans="3:3" x14ac:dyDescent="0.2">
      <c r="C1071" s="245"/>
    </row>
    <row r="1072" spans="3:3" x14ac:dyDescent="0.2">
      <c r="C1072" s="245"/>
    </row>
    <row r="1073" spans="3:3" x14ac:dyDescent="0.2">
      <c r="C1073" s="245"/>
    </row>
    <row r="1074" spans="3:3" x14ac:dyDescent="0.2">
      <c r="C1074" s="245"/>
    </row>
    <row r="1075" spans="3:3" x14ac:dyDescent="0.2">
      <c r="C1075" s="245"/>
    </row>
    <row r="1076" spans="3:3" x14ac:dyDescent="0.2">
      <c r="C1076" s="245"/>
    </row>
    <row r="1077" spans="3:3" x14ac:dyDescent="0.2">
      <c r="C1077" s="245"/>
    </row>
    <row r="1078" spans="3:3" x14ac:dyDescent="0.2">
      <c r="C1078" s="245"/>
    </row>
    <row r="1079" spans="3:3" x14ac:dyDescent="0.2">
      <c r="C1079" s="245"/>
    </row>
    <row r="1080" spans="3:3" x14ac:dyDescent="0.2">
      <c r="C1080" s="245"/>
    </row>
    <row r="1081" spans="3:3" x14ac:dyDescent="0.2">
      <c r="C1081" s="245"/>
    </row>
    <row r="1082" spans="3:3" x14ac:dyDescent="0.2">
      <c r="C1082" s="245"/>
    </row>
    <row r="1083" spans="3:3" x14ac:dyDescent="0.2">
      <c r="C1083" s="245"/>
    </row>
    <row r="1084" spans="3:3" x14ac:dyDescent="0.2">
      <c r="C1084" s="245"/>
    </row>
    <row r="1085" spans="3:3" x14ac:dyDescent="0.2">
      <c r="C1085" s="245"/>
    </row>
    <row r="1086" spans="3:3" x14ac:dyDescent="0.2">
      <c r="C1086" s="245"/>
    </row>
    <row r="1087" spans="3:3" x14ac:dyDescent="0.2">
      <c r="C1087" s="245"/>
    </row>
    <row r="1088" spans="3:3" x14ac:dyDescent="0.2">
      <c r="C1088" s="245"/>
    </row>
    <row r="1089" spans="3:3" x14ac:dyDescent="0.2">
      <c r="C1089" s="245"/>
    </row>
    <row r="1090" spans="3:3" x14ac:dyDescent="0.2">
      <c r="C1090" s="245"/>
    </row>
    <row r="1091" spans="3:3" x14ac:dyDescent="0.2">
      <c r="C1091" s="245"/>
    </row>
    <row r="1092" spans="3:3" x14ac:dyDescent="0.2">
      <c r="C1092" s="245"/>
    </row>
    <row r="1093" spans="3:3" x14ac:dyDescent="0.2">
      <c r="C1093" s="245"/>
    </row>
    <row r="1094" spans="3:3" x14ac:dyDescent="0.2">
      <c r="C1094" s="245"/>
    </row>
    <row r="1095" spans="3:3" x14ac:dyDescent="0.2">
      <c r="C1095" s="245"/>
    </row>
    <row r="1096" spans="3:3" x14ac:dyDescent="0.2">
      <c r="C1096" s="245"/>
    </row>
    <row r="1097" spans="3:3" x14ac:dyDescent="0.2">
      <c r="C1097" s="245"/>
    </row>
    <row r="1098" spans="3:3" x14ac:dyDescent="0.2">
      <c r="C1098" s="245"/>
    </row>
    <row r="1099" spans="3:3" x14ac:dyDescent="0.2">
      <c r="C1099" s="245"/>
    </row>
    <row r="1100" spans="3:3" x14ac:dyDescent="0.2">
      <c r="C1100" s="245"/>
    </row>
    <row r="1101" spans="3:3" x14ac:dyDescent="0.2">
      <c r="C1101" s="245"/>
    </row>
    <row r="1102" spans="3:3" x14ac:dyDescent="0.2">
      <c r="C1102" s="245"/>
    </row>
    <row r="1103" spans="3:3" x14ac:dyDescent="0.2">
      <c r="C1103" s="245"/>
    </row>
    <row r="1104" spans="3:3" x14ac:dyDescent="0.2">
      <c r="C1104" s="245"/>
    </row>
    <row r="1105" spans="3:3" x14ac:dyDescent="0.2">
      <c r="C1105" s="245"/>
    </row>
    <row r="1106" spans="3:3" x14ac:dyDescent="0.2">
      <c r="C1106" s="245"/>
    </row>
    <row r="1107" spans="3:3" x14ac:dyDescent="0.2">
      <c r="C1107" s="245"/>
    </row>
    <row r="1108" spans="3:3" x14ac:dyDescent="0.2">
      <c r="C1108" s="245"/>
    </row>
    <row r="1109" spans="3:3" x14ac:dyDescent="0.2">
      <c r="C1109" s="245"/>
    </row>
    <row r="1110" spans="3:3" x14ac:dyDescent="0.2">
      <c r="C1110" s="245"/>
    </row>
    <row r="1111" spans="3:3" x14ac:dyDescent="0.2">
      <c r="C1111" s="245"/>
    </row>
    <row r="1112" spans="3:3" x14ac:dyDescent="0.2">
      <c r="C1112" s="245"/>
    </row>
    <row r="1113" spans="3:3" x14ac:dyDescent="0.2">
      <c r="C1113" s="245"/>
    </row>
    <row r="1114" spans="3:3" x14ac:dyDescent="0.2">
      <c r="C1114" s="245"/>
    </row>
    <row r="1115" spans="3:3" x14ac:dyDescent="0.2">
      <c r="C1115" s="245"/>
    </row>
    <row r="1116" spans="3:3" x14ac:dyDescent="0.2">
      <c r="C1116" s="245"/>
    </row>
    <row r="1117" spans="3:3" x14ac:dyDescent="0.2">
      <c r="C1117" s="245"/>
    </row>
    <row r="1118" spans="3:3" x14ac:dyDescent="0.2">
      <c r="C1118" s="245"/>
    </row>
    <row r="1119" spans="3:3" x14ac:dyDescent="0.2">
      <c r="C1119" s="245"/>
    </row>
    <row r="1120" spans="3:3" x14ac:dyDescent="0.2">
      <c r="C1120" s="245"/>
    </row>
    <row r="1121" spans="3:3" x14ac:dyDescent="0.2">
      <c r="C1121" s="245"/>
    </row>
    <row r="1122" spans="3:3" x14ac:dyDescent="0.2">
      <c r="C1122" s="245"/>
    </row>
    <row r="1123" spans="3:3" x14ac:dyDescent="0.2">
      <c r="C1123" s="245"/>
    </row>
    <row r="1124" spans="3:3" x14ac:dyDescent="0.2">
      <c r="C1124" s="245"/>
    </row>
    <row r="1125" spans="3:3" x14ac:dyDescent="0.2">
      <c r="C1125" s="245"/>
    </row>
    <row r="1126" spans="3:3" x14ac:dyDescent="0.2">
      <c r="C1126" s="245"/>
    </row>
    <row r="1127" spans="3:3" x14ac:dyDescent="0.2">
      <c r="C1127" s="245"/>
    </row>
    <row r="1128" spans="3:3" x14ac:dyDescent="0.2">
      <c r="C1128" s="245"/>
    </row>
    <row r="1129" spans="3:3" x14ac:dyDescent="0.2">
      <c r="C1129" s="245"/>
    </row>
    <row r="1130" spans="3:3" x14ac:dyDescent="0.2">
      <c r="C1130" s="245"/>
    </row>
    <row r="1131" spans="3:3" x14ac:dyDescent="0.2">
      <c r="C1131" s="245"/>
    </row>
    <row r="1132" spans="3:3" x14ac:dyDescent="0.2">
      <c r="C1132" s="245"/>
    </row>
    <row r="1133" spans="3:3" x14ac:dyDescent="0.2">
      <c r="C1133" s="245"/>
    </row>
    <row r="1134" spans="3:3" x14ac:dyDescent="0.2">
      <c r="C1134" s="245"/>
    </row>
    <row r="1135" spans="3:3" x14ac:dyDescent="0.2">
      <c r="C1135" s="245"/>
    </row>
    <row r="1136" spans="3:3" x14ac:dyDescent="0.2">
      <c r="C1136" s="245"/>
    </row>
    <row r="1137" spans="3:3" x14ac:dyDescent="0.2">
      <c r="C1137" s="245"/>
    </row>
    <row r="1138" spans="3:3" x14ac:dyDescent="0.2">
      <c r="C1138" s="245"/>
    </row>
    <row r="1139" spans="3:3" x14ac:dyDescent="0.2">
      <c r="C1139" s="245"/>
    </row>
    <row r="1140" spans="3:3" x14ac:dyDescent="0.2">
      <c r="C1140" s="245"/>
    </row>
    <row r="1141" spans="3:3" x14ac:dyDescent="0.2">
      <c r="C1141" s="245"/>
    </row>
    <row r="1142" spans="3:3" x14ac:dyDescent="0.2">
      <c r="C1142" s="245"/>
    </row>
    <row r="1143" spans="3:3" x14ac:dyDescent="0.2">
      <c r="C1143" s="245"/>
    </row>
    <row r="1144" spans="3:3" x14ac:dyDescent="0.2">
      <c r="C1144" s="245"/>
    </row>
    <row r="1145" spans="3:3" x14ac:dyDescent="0.2">
      <c r="C1145" s="245"/>
    </row>
    <row r="1146" spans="3:3" x14ac:dyDescent="0.2">
      <c r="C1146" s="245"/>
    </row>
    <row r="1147" spans="3:3" x14ac:dyDescent="0.2">
      <c r="C1147" s="245"/>
    </row>
    <row r="1148" spans="3:3" x14ac:dyDescent="0.2">
      <c r="C1148" s="245"/>
    </row>
    <row r="1149" spans="3:3" x14ac:dyDescent="0.2">
      <c r="C1149" s="245"/>
    </row>
    <row r="1150" spans="3:3" x14ac:dyDescent="0.2">
      <c r="C1150" s="245"/>
    </row>
    <row r="1151" spans="3:3" x14ac:dyDescent="0.2">
      <c r="C1151" s="245"/>
    </row>
    <row r="1152" spans="3:3" x14ac:dyDescent="0.2">
      <c r="C1152" s="245"/>
    </row>
    <row r="1153" spans="3:3" x14ac:dyDescent="0.2">
      <c r="C1153" s="245"/>
    </row>
    <row r="1154" spans="3:3" x14ac:dyDescent="0.2">
      <c r="C1154" s="245"/>
    </row>
    <row r="1155" spans="3:3" x14ac:dyDescent="0.2">
      <c r="C1155" s="245"/>
    </row>
    <row r="1156" spans="3:3" x14ac:dyDescent="0.2">
      <c r="C1156" s="245"/>
    </row>
    <row r="1157" spans="3:3" x14ac:dyDescent="0.2">
      <c r="C1157" s="245"/>
    </row>
    <row r="1158" spans="3:3" x14ac:dyDescent="0.2">
      <c r="C1158" s="245"/>
    </row>
    <row r="1159" spans="3:3" x14ac:dyDescent="0.2">
      <c r="C1159" s="245"/>
    </row>
    <row r="1160" spans="3:3" x14ac:dyDescent="0.2">
      <c r="C1160" s="245"/>
    </row>
    <row r="1161" spans="3:3" x14ac:dyDescent="0.2">
      <c r="C1161" s="245"/>
    </row>
    <row r="1162" spans="3:3" x14ac:dyDescent="0.2">
      <c r="C1162" s="245"/>
    </row>
    <row r="1163" spans="3:3" x14ac:dyDescent="0.2">
      <c r="C1163" s="245"/>
    </row>
    <row r="1164" spans="3:3" x14ac:dyDescent="0.2">
      <c r="C1164" s="245"/>
    </row>
    <row r="1165" spans="3:3" x14ac:dyDescent="0.2">
      <c r="C1165" s="245"/>
    </row>
    <row r="1166" spans="3:3" x14ac:dyDescent="0.2">
      <c r="C1166" s="245"/>
    </row>
    <row r="1167" spans="3:3" x14ac:dyDescent="0.2">
      <c r="C1167" s="245"/>
    </row>
    <row r="1168" spans="3:3" x14ac:dyDescent="0.2">
      <c r="C1168" s="245"/>
    </row>
    <row r="1169" spans="3:3" x14ac:dyDescent="0.2">
      <c r="C1169" s="245"/>
    </row>
    <row r="1170" spans="3:3" x14ac:dyDescent="0.2">
      <c r="C1170" s="245"/>
    </row>
    <row r="1171" spans="3:3" x14ac:dyDescent="0.2">
      <c r="C1171" s="245"/>
    </row>
    <row r="1172" spans="3:3" x14ac:dyDescent="0.2">
      <c r="C1172" s="245"/>
    </row>
    <row r="1173" spans="3:3" x14ac:dyDescent="0.2">
      <c r="C1173" s="245"/>
    </row>
    <row r="1174" spans="3:3" x14ac:dyDescent="0.2">
      <c r="C1174" s="245"/>
    </row>
    <row r="1175" spans="3:3" x14ac:dyDescent="0.2">
      <c r="C1175" s="245"/>
    </row>
    <row r="1176" spans="3:3" x14ac:dyDescent="0.2">
      <c r="C1176" s="245"/>
    </row>
    <row r="1177" spans="3:3" x14ac:dyDescent="0.2">
      <c r="C1177" s="245"/>
    </row>
    <row r="1178" spans="3:3" x14ac:dyDescent="0.2">
      <c r="C1178" s="245"/>
    </row>
    <row r="1179" spans="3:3" x14ac:dyDescent="0.2">
      <c r="C1179" s="245"/>
    </row>
    <row r="1180" spans="3:3" x14ac:dyDescent="0.2">
      <c r="C1180" s="245"/>
    </row>
    <row r="1181" spans="3:3" x14ac:dyDescent="0.2">
      <c r="C1181" s="245"/>
    </row>
    <row r="1182" spans="3:3" x14ac:dyDescent="0.2">
      <c r="C1182" s="245"/>
    </row>
    <row r="1183" spans="3:3" x14ac:dyDescent="0.2">
      <c r="C1183" s="245"/>
    </row>
    <row r="1184" spans="3:3" x14ac:dyDescent="0.2">
      <c r="C1184" s="245"/>
    </row>
    <row r="1185" spans="3:3" x14ac:dyDescent="0.2">
      <c r="C1185" s="245"/>
    </row>
    <row r="1186" spans="3:3" x14ac:dyDescent="0.2">
      <c r="C1186" s="245"/>
    </row>
    <row r="1187" spans="3:3" x14ac:dyDescent="0.2">
      <c r="C1187" s="245"/>
    </row>
    <row r="1188" spans="3:3" x14ac:dyDescent="0.2">
      <c r="C1188" s="245"/>
    </row>
    <row r="1189" spans="3:3" x14ac:dyDescent="0.2">
      <c r="C1189" s="245"/>
    </row>
    <row r="1190" spans="3:3" x14ac:dyDescent="0.2">
      <c r="C1190" s="245"/>
    </row>
    <row r="1191" spans="3:3" x14ac:dyDescent="0.2">
      <c r="C1191" s="245"/>
    </row>
    <row r="1192" spans="3:3" x14ac:dyDescent="0.2">
      <c r="C1192" s="245"/>
    </row>
    <row r="1193" spans="3:3" x14ac:dyDescent="0.2">
      <c r="C1193" s="245"/>
    </row>
    <row r="1194" spans="3:3" x14ac:dyDescent="0.2">
      <c r="C1194" s="245"/>
    </row>
    <row r="1195" spans="3:3" x14ac:dyDescent="0.2">
      <c r="C1195" s="245"/>
    </row>
    <row r="1196" spans="3:3" x14ac:dyDescent="0.2">
      <c r="C1196" s="245"/>
    </row>
    <row r="1197" spans="3:3" x14ac:dyDescent="0.2">
      <c r="C1197" s="245"/>
    </row>
    <row r="1198" spans="3:3" x14ac:dyDescent="0.2">
      <c r="C1198" s="245"/>
    </row>
    <row r="1199" spans="3:3" x14ac:dyDescent="0.2">
      <c r="C1199" s="245"/>
    </row>
    <row r="1200" spans="3:3" x14ac:dyDescent="0.2">
      <c r="C1200" s="245"/>
    </row>
    <row r="1201" spans="3:3" x14ac:dyDescent="0.2">
      <c r="C1201" s="245"/>
    </row>
    <row r="1202" spans="3:3" x14ac:dyDescent="0.2">
      <c r="C1202" s="245"/>
    </row>
    <row r="1203" spans="3:3" x14ac:dyDescent="0.2">
      <c r="C1203" s="245"/>
    </row>
    <row r="1204" spans="3:3" x14ac:dyDescent="0.2">
      <c r="C1204" s="245"/>
    </row>
    <row r="1205" spans="3:3" x14ac:dyDescent="0.2">
      <c r="C1205" s="245"/>
    </row>
    <row r="1206" spans="3:3" x14ac:dyDescent="0.2">
      <c r="C1206" s="245"/>
    </row>
    <row r="1207" spans="3:3" x14ac:dyDescent="0.2">
      <c r="C1207" s="245"/>
    </row>
    <row r="1208" spans="3:3" x14ac:dyDescent="0.2">
      <c r="C1208" s="245"/>
    </row>
    <row r="1209" spans="3:3" x14ac:dyDescent="0.2">
      <c r="C1209" s="245"/>
    </row>
    <row r="1210" spans="3:3" x14ac:dyDescent="0.2">
      <c r="C1210" s="245"/>
    </row>
    <row r="1211" spans="3:3" x14ac:dyDescent="0.2">
      <c r="C1211" s="245"/>
    </row>
    <row r="1212" spans="3:3" x14ac:dyDescent="0.2">
      <c r="C1212" s="245"/>
    </row>
    <row r="1213" spans="3:3" x14ac:dyDescent="0.2">
      <c r="C1213" s="245"/>
    </row>
    <row r="1214" spans="3:3" x14ac:dyDescent="0.2">
      <c r="C1214" s="245"/>
    </row>
    <row r="1215" spans="3:3" x14ac:dyDescent="0.2">
      <c r="C1215" s="245"/>
    </row>
    <row r="1216" spans="3:3" x14ac:dyDescent="0.2">
      <c r="C1216" s="245"/>
    </row>
    <row r="1217" spans="3:3" x14ac:dyDescent="0.2">
      <c r="C1217" s="245"/>
    </row>
    <row r="1218" spans="3:3" x14ac:dyDescent="0.2">
      <c r="C1218" s="245"/>
    </row>
    <row r="1219" spans="3:3" x14ac:dyDescent="0.2">
      <c r="C1219" s="245"/>
    </row>
    <row r="1220" spans="3:3" x14ac:dyDescent="0.2">
      <c r="C1220" s="245"/>
    </row>
    <row r="1221" spans="3:3" x14ac:dyDescent="0.2">
      <c r="C1221" s="245"/>
    </row>
    <row r="1222" spans="3:3" x14ac:dyDescent="0.2">
      <c r="C1222" s="245"/>
    </row>
    <row r="1223" spans="3:3" x14ac:dyDescent="0.2">
      <c r="C1223" s="245"/>
    </row>
    <row r="1224" spans="3:3" x14ac:dyDescent="0.2">
      <c r="C1224" s="245"/>
    </row>
    <row r="1225" spans="3:3" x14ac:dyDescent="0.2">
      <c r="C1225" s="245"/>
    </row>
    <row r="1226" spans="3:3" x14ac:dyDescent="0.2">
      <c r="C1226" s="245"/>
    </row>
    <row r="1227" spans="3:3" x14ac:dyDescent="0.2">
      <c r="C1227" s="245"/>
    </row>
    <row r="1228" spans="3:3" x14ac:dyDescent="0.2">
      <c r="C1228" s="245"/>
    </row>
    <row r="1229" spans="3:3" x14ac:dyDescent="0.2">
      <c r="C1229" s="245"/>
    </row>
    <row r="1230" spans="3:3" x14ac:dyDescent="0.2">
      <c r="C1230" s="245"/>
    </row>
    <row r="1231" spans="3:3" x14ac:dyDescent="0.2">
      <c r="C1231" s="245"/>
    </row>
    <row r="1232" spans="3:3" x14ac:dyDescent="0.2">
      <c r="C1232" s="245"/>
    </row>
    <row r="1233" spans="3:3" x14ac:dyDescent="0.2">
      <c r="C1233" s="245"/>
    </row>
    <row r="1234" spans="3:3" x14ac:dyDescent="0.2">
      <c r="C1234" s="245"/>
    </row>
    <row r="1235" spans="3:3" x14ac:dyDescent="0.2">
      <c r="C1235" s="245"/>
    </row>
    <row r="1236" spans="3:3" x14ac:dyDescent="0.2">
      <c r="C1236" s="245"/>
    </row>
    <row r="1237" spans="3:3" x14ac:dyDescent="0.2">
      <c r="C1237" s="245"/>
    </row>
    <row r="1238" spans="3:3" x14ac:dyDescent="0.2">
      <c r="C1238" s="245"/>
    </row>
    <row r="1239" spans="3:3" x14ac:dyDescent="0.2">
      <c r="C1239" s="245"/>
    </row>
    <row r="1240" spans="3:3" x14ac:dyDescent="0.2">
      <c r="C1240" s="245"/>
    </row>
    <row r="1241" spans="3:3" x14ac:dyDescent="0.2">
      <c r="C1241" s="245"/>
    </row>
    <row r="1242" spans="3:3" x14ac:dyDescent="0.2">
      <c r="C1242" s="245"/>
    </row>
    <row r="1243" spans="3:3" x14ac:dyDescent="0.2">
      <c r="C1243" s="245"/>
    </row>
    <row r="1244" spans="3:3" x14ac:dyDescent="0.2">
      <c r="C1244" s="245"/>
    </row>
    <row r="1245" spans="3:3" x14ac:dyDescent="0.2">
      <c r="C1245" s="245"/>
    </row>
    <row r="1246" spans="3:3" x14ac:dyDescent="0.2">
      <c r="C1246" s="245"/>
    </row>
    <row r="1247" spans="3:3" x14ac:dyDescent="0.2">
      <c r="C1247" s="245"/>
    </row>
    <row r="1248" spans="3:3" x14ac:dyDescent="0.2">
      <c r="C1248" s="245"/>
    </row>
    <row r="1249" spans="3:3" x14ac:dyDescent="0.2">
      <c r="C1249" s="245"/>
    </row>
    <row r="1250" spans="3:3" x14ac:dyDescent="0.2">
      <c r="C1250" s="245"/>
    </row>
    <row r="1251" spans="3:3" x14ac:dyDescent="0.2">
      <c r="C1251" s="245"/>
    </row>
    <row r="1252" spans="3:3" x14ac:dyDescent="0.2">
      <c r="C1252" s="245"/>
    </row>
    <row r="1253" spans="3:3" x14ac:dyDescent="0.2">
      <c r="C1253" s="245"/>
    </row>
    <row r="1254" spans="3:3" x14ac:dyDescent="0.2">
      <c r="C1254" s="245"/>
    </row>
    <row r="1255" spans="3:3" x14ac:dyDescent="0.2">
      <c r="C1255" s="245"/>
    </row>
    <row r="1256" spans="3:3" x14ac:dyDescent="0.2">
      <c r="C1256" s="245"/>
    </row>
    <row r="1257" spans="3:3" x14ac:dyDescent="0.2">
      <c r="C1257" s="245"/>
    </row>
    <row r="1258" spans="3:3" x14ac:dyDescent="0.2">
      <c r="C1258" s="245"/>
    </row>
    <row r="1259" spans="3:3" x14ac:dyDescent="0.2">
      <c r="C1259" s="245"/>
    </row>
    <row r="1260" spans="3:3" x14ac:dyDescent="0.2">
      <c r="C1260" s="245"/>
    </row>
    <row r="1261" spans="3:3" x14ac:dyDescent="0.2">
      <c r="C1261" s="245"/>
    </row>
    <row r="1262" spans="3:3" x14ac:dyDescent="0.2">
      <c r="C1262" s="245"/>
    </row>
    <row r="1263" spans="3:3" x14ac:dyDescent="0.2">
      <c r="C1263" s="245"/>
    </row>
    <row r="1264" spans="3:3" x14ac:dyDescent="0.2">
      <c r="C1264" s="245"/>
    </row>
    <row r="1265" spans="3:3" x14ac:dyDescent="0.2">
      <c r="C1265" s="245"/>
    </row>
    <row r="1266" spans="3:3" x14ac:dyDescent="0.2">
      <c r="C1266" s="245"/>
    </row>
    <row r="1267" spans="3:3" x14ac:dyDescent="0.2">
      <c r="C1267" s="245"/>
    </row>
    <row r="1268" spans="3:3" x14ac:dyDescent="0.2">
      <c r="C1268" s="245"/>
    </row>
    <row r="1269" spans="3:3" x14ac:dyDescent="0.2">
      <c r="C1269" s="245"/>
    </row>
    <row r="1270" spans="3:3" x14ac:dyDescent="0.2">
      <c r="C1270" s="245"/>
    </row>
    <row r="1271" spans="3:3" x14ac:dyDescent="0.2">
      <c r="C1271" s="245"/>
    </row>
    <row r="1272" spans="3:3" x14ac:dyDescent="0.2">
      <c r="C1272" s="245"/>
    </row>
    <row r="1273" spans="3:3" x14ac:dyDescent="0.2">
      <c r="C1273" s="245"/>
    </row>
    <row r="1274" spans="3:3" x14ac:dyDescent="0.2">
      <c r="C1274" s="245"/>
    </row>
    <row r="1275" spans="3:3" x14ac:dyDescent="0.2">
      <c r="C1275" s="245"/>
    </row>
    <row r="1276" spans="3:3" x14ac:dyDescent="0.2">
      <c r="C1276" s="245"/>
    </row>
    <row r="1277" spans="3:3" x14ac:dyDescent="0.2">
      <c r="C1277" s="245"/>
    </row>
    <row r="1278" spans="3:3" x14ac:dyDescent="0.2">
      <c r="C1278" s="245"/>
    </row>
    <row r="1279" spans="3:3" x14ac:dyDescent="0.2">
      <c r="C1279" s="245"/>
    </row>
    <row r="1280" spans="3:3" x14ac:dyDescent="0.2">
      <c r="C1280" s="245"/>
    </row>
    <row r="1281" spans="3:3" x14ac:dyDescent="0.2">
      <c r="C1281" s="245"/>
    </row>
    <row r="1282" spans="3:3" x14ac:dyDescent="0.2">
      <c r="C1282" s="245"/>
    </row>
    <row r="1283" spans="3:3" x14ac:dyDescent="0.2">
      <c r="C1283" s="245"/>
    </row>
    <row r="1284" spans="3:3" x14ac:dyDescent="0.2">
      <c r="C1284" s="245"/>
    </row>
    <row r="1285" spans="3:3" x14ac:dyDescent="0.2">
      <c r="C1285" s="245"/>
    </row>
    <row r="1286" spans="3:3" x14ac:dyDescent="0.2">
      <c r="C1286" s="245"/>
    </row>
    <row r="1287" spans="3:3" x14ac:dyDescent="0.2">
      <c r="C1287" s="245"/>
    </row>
    <row r="1288" spans="3:3" x14ac:dyDescent="0.2">
      <c r="C1288" s="245"/>
    </row>
    <row r="1289" spans="3:3" x14ac:dyDescent="0.2">
      <c r="C1289" s="245"/>
    </row>
    <row r="1290" spans="3:3" x14ac:dyDescent="0.2">
      <c r="C1290" s="245"/>
    </row>
    <row r="1291" spans="3:3" x14ac:dyDescent="0.2">
      <c r="C1291" s="245"/>
    </row>
    <row r="1292" spans="3:3" x14ac:dyDescent="0.2">
      <c r="C1292" s="245"/>
    </row>
    <row r="1293" spans="3:3" x14ac:dyDescent="0.2">
      <c r="C1293" s="245"/>
    </row>
    <row r="1294" spans="3:3" x14ac:dyDescent="0.2">
      <c r="C1294" s="245"/>
    </row>
    <row r="1295" spans="3:3" x14ac:dyDescent="0.2">
      <c r="C1295" s="245"/>
    </row>
    <row r="1296" spans="3:3" x14ac:dyDescent="0.2">
      <c r="C1296" s="245"/>
    </row>
    <row r="1297" spans="3:3" x14ac:dyDescent="0.2">
      <c r="C1297" s="245"/>
    </row>
    <row r="1298" spans="3:3" x14ac:dyDescent="0.2">
      <c r="C1298" s="245"/>
    </row>
    <row r="1299" spans="3:3" x14ac:dyDescent="0.2">
      <c r="C1299" s="245"/>
    </row>
    <row r="1300" spans="3:3" x14ac:dyDescent="0.2">
      <c r="C1300" s="245"/>
    </row>
    <row r="1301" spans="3:3" x14ac:dyDescent="0.2">
      <c r="C1301" s="245"/>
    </row>
    <row r="1302" spans="3:3" x14ac:dyDescent="0.2">
      <c r="C1302" s="245"/>
    </row>
    <row r="1303" spans="3:3" x14ac:dyDescent="0.2">
      <c r="C1303" s="245"/>
    </row>
    <row r="1304" spans="3:3" x14ac:dyDescent="0.2">
      <c r="C1304" s="245"/>
    </row>
    <row r="1305" spans="3:3" x14ac:dyDescent="0.2">
      <c r="C1305" s="245"/>
    </row>
    <row r="1306" spans="3:3" x14ac:dyDescent="0.2">
      <c r="C1306" s="245"/>
    </row>
    <row r="1307" spans="3:3" x14ac:dyDescent="0.2">
      <c r="C1307" s="245"/>
    </row>
    <row r="1308" spans="3:3" x14ac:dyDescent="0.2">
      <c r="C1308" s="245"/>
    </row>
    <row r="1309" spans="3:3" x14ac:dyDescent="0.2">
      <c r="C1309" s="245"/>
    </row>
    <row r="1310" spans="3:3" x14ac:dyDescent="0.2">
      <c r="C1310" s="245"/>
    </row>
    <row r="1311" spans="3:3" x14ac:dyDescent="0.2">
      <c r="C1311" s="245"/>
    </row>
    <row r="1312" spans="3:3" x14ac:dyDescent="0.2">
      <c r="C1312" s="245"/>
    </row>
    <row r="1313" spans="3:3" x14ac:dyDescent="0.2">
      <c r="C1313" s="245"/>
    </row>
    <row r="1314" spans="3:3" x14ac:dyDescent="0.2">
      <c r="C1314" s="245"/>
    </row>
    <row r="1315" spans="3:3" x14ac:dyDescent="0.2">
      <c r="C1315" s="245"/>
    </row>
    <row r="1316" spans="3:3" x14ac:dyDescent="0.2">
      <c r="C1316" s="245"/>
    </row>
    <row r="1317" spans="3:3" x14ac:dyDescent="0.2">
      <c r="C1317" s="245"/>
    </row>
    <row r="1318" spans="3:3" x14ac:dyDescent="0.2">
      <c r="C1318" s="245"/>
    </row>
    <row r="1319" spans="3:3" x14ac:dyDescent="0.2">
      <c r="C1319" s="245"/>
    </row>
    <row r="1320" spans="3:3" x14ac:dyDescent="0.2">
      <c r="C1320" s="245"/>
    </row>
    <row r="1321" spans="3:3" x14ac:dyDescent="0.2">
      <c r="C1321" s="245"/>
    </row>
    <row r="1322" spans="3:3" x14ac:dyDescent="0.2">
      <c r="C1322" s="245"/>
    </row>
    <row r="1323" spans="3:3" x14ac:dyDescent="0.2">
      <c r="C1323" s="245"/>
    </row>
    <row r="1324" spans="3:3" x14ac:dyDescent="0.2">
      <c r="C1324" s="245"/>
    </row>
    <row r="1325" spans="3:3" x14ac:dyDescent="0.2">
      <c r="C1325" s="245"/>
    </row>
    <row r="1326" spans="3:3" x14ac:dyDescent="0.2">
      <c r="C1326" s="245"/>
    </row>
    <row r="1327" spans="3:3" x14ac:dyDescent="0.2">
      <c r="C1327" s="245"/>
    </row>
    <row r="1328" spans="3:3" x14ac:dyDescent="0.2">
      <c r="C1328" s="245"/>
    </row>
    <row r="1329" spans="3:3" x14ac:dyDescent="0.2">
      <c r="C1329" s="245"/>
    </row>
    <row r="1330" spans="3:3" x14ac:dyDescent="0.2">
      <c r="C1330" s="245"/>
    </row>
    <row r="1331" spans="3:3" x14ac:dyDescent="0.2">
      <c r="C1331" s="245"/>
    </row>
    <row r="1332" spans="3:3" x14ac:dyDescent="0.2">
      <c r="C1332" s="245"/>
    </row>
    <row r="1333" spans="3:3" x14ac:dyDescent="0.2">
      <c r="C1333" s="245"/>
    </row>
    <row r="1334" spans="3:3" x14ac:dyDescent="0.2">
      <c r="C1334" s="245"/>
    </row>
    <row r="1335" spans="3:3" x14ac:dyDescent="0.2">
      <c r="C1335" s="245"/>
    </row>
    <row r="1336" spans="3:3" x14ac:dyDescent="0.2">
      <c r="C1336" s="245"/>
    </row>
    <row r="1337" spans="3:3" x14ac:dyDescent="0.2">
      <c r="C1337" s="245"/>
    </row>
    <row r="1338" spans="3:3" x14ac:dyDescent="0.2">
      <c r="C1338" s="245"/>
    </row>
    <row r="1339" spans="3:3" x14ac:dyDescent="0.2">
      <c r="C1339" s="245"/>
    </row>
    <row r="1340" spans="3:3" x14ac:dyDescent="0.2">
      <c r="C1340" s="245"/>
    </row>
    <row r="1341" spans="3:3" x14ac:dyDescent="0.2">
      <c r="C1341" s="245"/>
    </row>
    <row r="1342" spans="3:3" x14ac:dyDescent="0.2">
      <c r="C1342" s="245"/>
    </row>
    <row r="1343" spans="3:3" x14ac:dyDescent="0.2">
      <c r="C1343" s="245"/>
    </row>
    <row r="1344" spans="3:3" x14ac:dyDescent="0.2">
      <c r="C1344" s="245"/>
    </row>
    <row r="1345" spans="3:3" x14ac:dyDescent="0.2">
      <c r="C1345" s="245"/>
    </row>
    <row r="1346" spans="3:3" x14ac:dyDescent="0.2">
      <c r="C1346" s="245"/>
    </row>
    <row r="1347" spans="3:3" x14ac:dyDescent="0.2">
      <c r="C1347" s="245"/>
    </row>
    <row r="1348" spans="3:3" x14ac:dyDescent="0.2">
      <c r="C1348" s="245"/>
    </row>
    <row r="1349" spans="3:3" x14ac:dyDescent="0.2">
      <c r="C1349" s="245"/>
    </row>
    <row r="1350" spans="3:3" x14ac:dyDescent="0.2">
      <c r="C1350" s="245"/>
    </row>
    <row r="1351" spans="3:3" x14ac:dyDescent="0.2">
      <c r="C1351" s="245"/>
    </row>
    <row r="1352" spans="3:3" x14ac:dyDescent="0.2">
      <c r="C1352" s="245"/>
    </row>
    <row r="1353" spans="3:3" x14ac:dyDescent="0.2">
      <c r="C1353" s="245"/>
    </row>
    <row r="1354" spans="3:3" x14ac:dyDescent="0.2">
      <c r="C1354" s="245"/>
    </row>
    <row r="1355" spans="3:3" x14ac:dyDescent="0.2">
      <c r="C1355" s="245"/>
    </row>
    <row r="1356" spans="3:3" x14ac:dyDescent="0.2">
      <c r="C1356" s="245"/>
    </row>
    <row r="1357" spans="3:3" x14ac:dyDescent="0.2">
      <c r="C1357" s="245"/>
    </row>
    <row r="1358" spans="3:3" x14ac:dyDescent="0.2">
      <c r="C1358" s="245"/>
    </row>
    <row r="1359" spans="3:3" x14ac:dyDescent="0.2">
      <c r="C1359" s="245"/>
    </row>
    <row r="1360" spans="3:3" x14ac:dyDescent="0.2">
      <c r="C1360" s="245"/>
    </row>
    <row r="1361" spans="3:3" x14ac:dyDescent="0.2">
      <c r="C1361" s="245"/>
    </row>
    <row r="1362" spans="3:3" x14ac:dyDescent="0.2">
      <c r="C1362" s="245"/>
    </row>
    <row r="1363" spans="3:3" x14ac:dyDescent="0.2">
      <c r="C1363" s="245"/>
    </row>
    <row r="1364" spans="3:3" x14ac:dyDescent="0.2">
      <c r="C1364" s="245"/>
    </row>
    <row r="1365" spans="3:3" x14ac:dyDescent="0.2">
      <c r="C1365" s="245"/>
    </row>
    <row r="1366" spans="3:3" x14ac:dyDescent="0.2">
      <c r="C1366" s="245"/>
    </row>
    <row r="1367" spans="3:3" x14ac:dyDescent="0.2">
      <c r="C1367" s="245"/>
    </row>
    <row r="1368" spans="3:3" x14ac:dyDescent="0.2">
      <c r="C1368" s="245"/>
    </row>
    <row r="1369" spans="3:3" x14ac:dyDescent="0.2">
      <c r="C1369" s="245"/>
    </row>
    <row r="1370" spans="3:3" x14ac:dyDescent="0.2">
      <c r="C1370" s="245"/>
    </row>
    <row r="1371" spans="3:3" x14ac:dyDescent="0.2">
      <c r="C1371" s="245"/>
    </row>
    <row r="1372" spans="3:3" x14ac:dyDescent="0.2">
      <c r="C1372" s="245"/>
    </row>
    <row r="1373" spans="3:3" x14ac:dyDescent="0.2">
      <c r="C1373" s="245"/>
    </row>
    <row r="1374" spans="3:3" x14ac:dyDescent="0.2">
      <c r="C1374" s="245"/>
    </row>
    <row r="1375" spans="3:3" x14ac:dyDescent="0.2">
      <c r="C1375" s="245"/>
    </row>
    <row r="1376" spans="3:3" x14ac:dyDescent="0.2">
      <c r="C1376" s="245"/>
    </row>
    <row r="1377" spans="3:3" x14ac:dyDescent="0.2">
      <c r="C1377" s="245"/>
    </row>
    <row r="1378" spans="3:3" x14ac:dyDescent="0.2">
      <c r="C1378" s="245"/>
    </row>
    <row r="1379" spans="3:3" x14ac:dyDescent="0.2">
      <c r="C1379" s="245"/>
    </row>
    <row r="1380" spans="3:3" x14ac:dyDescent="0.2">
      <c r="C1380" s="245"/>
    </row>
    <row r="1381" spans="3:3" x14ac:dyDescent="0.2">
      <c r="C1381" s="245"/>
    </row>
    <row r="1382" spans="3:3" x14ac:dyDescent="0.2">
      <c r="C1382" s="245"/>
    </row>
    <row r="1383" spans="3:3" x14ac:dyDescent="0.2">
      <c r="C1383" s="245"/>
    </row>
    <row r="1384" spans="3:3" x14ac:dyDescent="0.2">
      <c r="C1384" s="245"/>
    </row>
    <row r="1385" spans="3:3" x14ac:dyDescent="0.2">
      <c r="C1385" s="245"/>
    </row>
    <row r="1386" spans="3:3" x14ac:dyDescent="0.2">
      <c r="C1386" s="245"/>
    </row>
    <row r="1387" spans="3:3" x14ac:dyDescent="0.2">
      <c r="C1387" s="245"/>
    </row>
    <row r="1388" spans="3:3" x14ac:dyDescent="0.2">
      <c r="C1388" s="245"/>
    </row>
    <row r="1389" spans="3:3" x14ac:dyDescent="0.2">
      <c r="C1389" s="245"/>
    </row>
    <row r="1390" spans="3:3" x14ac:dyDescent="0.2">
      <c r="C1390" s="245"/>
    </row>
    <row r="1391" spans="3:3" x14ac:dyDescent="0.2">
      <c r="C1391" s="245"/>
    </row>
    <row r="1392" spans="3:3" x14ac:dyDescent="0.2">
      <c r="C1392" s="245"/>
    </row>
    <row r="1393" spans="3:3" x14ac:dyDescent="0.2">
      <c r="C1393" s="245"/>
    </row>
    <row r="1394" spans="3:3" x14ac:dyDescent="0.2">
      <c r="C1394" s="245"/>
    </row>
    <row r="1395" spans="3:3" x14ac:dyDescent="0.2">
      <c r="C1395" s="245"/>
    </row>
    <row r="1396" spans="3:3" x14ac:dyDescent="0.2">
      <c r="C1396" s="245"/>
    </row>
    <row r="1397" spans="3:3" x14ac:dyDescent="0.2">
      <c r="C1397" s="245"/>
    </row>
    <row r="1398" spans="3:3" x14ac:dyDescent="0.2">
      <c r="C1398" s="245"/>
    </row>
    <row r="1399" spans="3:3" x14ac:dyDescent="0.2">
      <c r="C1399" s="245"/>
    </row>
    <row r="1400" spans="3:3" x14ac:dyDescent="0.2">
      <c r="C1400" s="245"/>
    </row>
    <row r="1401" spans="3:3" x14ac:dyDescent="0.2">
      <c r="C1401" s="245"/>
    </row>
    <row r="1402" spans="3:3" x14ac:dyDescent="0.2">
      <c r="C1402" s="245"/>
    </row>
    <row r="1403" spans="3:3" x14ac:dyDescent="0.2">
      <c r="C1403" s="245"/>
    </row>
    <row r="1404" spans="3:3" x14ac:dyDescent="0.2">
      <c r="C1404" s="245"/>
    </row>
    <row r="1405" spans="3:3" x14ac:dyDescent="0.2">
      <c r="C1405" s="245"/>
    </row>
    <row r="1406" spans="3:3" x14ac:dyDescent="0.2">
      <c r="C1406" s="245"/>
    </row>
    <row r="1407" spans="3:3" x14ac:dyDescent="0.2">
      <c r="C1407" s="245"/>
    </row>
    <row r="1408" spans="3:3" x14ac:dyDescent="0.2">
      <c r="C1408" s="245"/>
    </row>
    <row r="1409" spans="3:3" x14ac:dyDescent="0.2">
      <c r="C1409" s="245"/>
    </row>
    <row r="1410" spans="3:3" x14ac:dyDescent="0.2">
      <c r="C1410" s="245"/>
    </row>
    <row r="1411" spans="3:3" x14ac:dyDescent="0.2">
      <c r="C1411" s="245"/>
    </row>
    <row r="1412" spans="3:3" x14ac:dyDescent="0.2">
      <c r="C1412" s="245"/>
    </row>
    <row r="1413" spans="3:3" x14ac:dyDescent="0.2">
      <c r="C1413" s="245"/>
    </row>
    <row r="1414" spans="3:3" x14ac:dyDescent="0.2">
      <c r="C1414" s="245"/>
    </row>
    <row r="1415" spans="3:3" x14ac:dyDescent="0.2">
      <c r="C1415" s="245"/>
    </row>
    <row r="1416" spans="3:3" x14ac:dyDescent="0.2">
      <c r="C1416" s="245"/>
    </row>
    <row r="1417" spans="3:3" x14ac:dyDescent="0.2">
      <c r="C1417" s="245"/>
    </row>
    <row r="1418" spans="3:3" x14ac:dyDescent="0.2">
      <c r="C1418" s="245"/>
    </row>
    <row r="1419" spans="3:3" x14ac:dyDescent="0.2">
      <c r="C1419" s="245"/>
    </row>
    <row r="1420" spans="3:3" x14ac:dyDescent="0.2">
      <c r="C1420" s="245"/>
    </row>
    <row r="1421" spans="3:3" x14ac:dyDescent="0.2">
      <c r="C1421" s="245"/>
    </row>
    <row r="1422" spans="3:3" x14ac:dyDescent="0.2">
      <c r="C1422" s="245"/>
    </row>
    <row r="1423" spans="3:3" x14ac:dyDescent="0.2">
      <c r="C1423" s="245"/>
    </row>
    <row r="1424" spans="3:3" x14ac:dyDescent="0.2">
      <c r="C1424" s="245"/>
    </row>
    <row r="1425" spans="3:3" x14ac:dyDescent="0.2">
      <c r="C1425" s="245"/>
    </row>
    <row r="1426" spans="3:3" x14ac:dyDescent="0.2">
      <c r="C1426" s="245"/>
    </row>
    <row r="1427" spans="3:3" x14ac:dyDescent="0.2">
      <c r="C1427" s="245"/>
    </row>
    <row r="1428" spans="3:3" x14ac:dyDescent="0.2">
      <c r="C1428" s="245"/>
    </row>
    <row r="1429" spans="3:3" x14ac:dyDescent="0.2">
      <c r="C1429" s="245"/>
    </row>
    <row r="1430" spans="3:3" x14ac:dyDescent="0.2">
      <c r="C1430" s="245"/>
    </row>
    <row r="1431" spans="3:3" x14ac:dyDescent="0.2">
      <c r="C1431" s="245"/>
    </row>
    <row r="1432" spans="3:3" x14ac:dyDescent="0.2">
      <c r="C1432" s="245"/>
    </row>
    <row r="1433" spans="3:3" x14ac:dyDescent="0.2">
      <c r="C1433" s="245"/>
    </row>
    <row r="1434" spans="3:3" x14ac:dyDescent="0.2">
      <c r="C1434" s="245"/>
    </row>
    <row r="1435" spans="3:3" x14ac:dyDescent="0.2">
      <c r="C1435" s="245"/>
    </row>
    <row r="1436" spans="3:3" x14ac:dyDescent="0.2">
      <c r="C1436" s="245"/>
    </row>
    <row r="1437" spans="3:3" x14ac:dyDescent="0.2">
      <c r="C1437" s="245"/>
    </row>
    <row r="1438" spans="3:3" x14ac:dyDescent="0.2">
      <c r="C1438" s="245"/>
    </row>
    <row r="1439" spans="3:3" x14ac:dyDescent="0.2">
      <c r="C1439" s="245"/>
    </row>
    <row r="1440" spans="3:3" x14ac:dyDescent="0.2">
      <c r="C1440" s="245"/>
    </row>
    <row r="1441" spans="3:3" x14ac:dyDescent="0.2">
      <c r="C1441" s="245"/>
    </row>
    <row r="1442" spans="3:3" x14ac:dyDescent="0.2">
      <c r="C1442" s="245"/>
    </row>
    <row r="1443" spans="3:3" x14ac:dyDescent="0.2">
      <c r="C1443" s="245"/>
    </row>
    <row r="1444" spans="3:3" x14ac:dyDescent="0.2">
      <c r="C1444" s="245"/>
    </row>
    <row r="1445" spans="3:3" x14ac:dyDescent="0.2">
      <c r="C1445" s="245"/>
    </row>
    <row r="1446" spans="3:3" x14ac:dyDescent="0.2">
      <c r="C1446" s="245"/>
    </row>
    <row r="1447" spans="3:3" x14ac:dyDescent="0.2">
      <c r="C1447" s="245"/>
    </row>
    <row r="1448" spans="3:3" x14ac:dyDescent="0.2">
      <c r="C1448" s="245"/>
    </row>
    <row r="1449" spans="3:3" x14ac:dyDescent="0.2">
      <c r="C1449" s="245"/>
    </row>
    <row r="1450" spans="3:3" x14ac:dyDescent="0.2">
      <c r="C1450" s="245"/>
    </row>
    <row r="1451" spans="3:3" x14ac:dyDescent="0.2">
      <c r="C1451" s="245"/>
    </row>
    <row r="1452" spans="3:3" x14ac:dyDescent="0.2">
      <c r="C1452" s="245"/>
    </row>
    <row r="1453" spans="3:3" x14ac:dyDescent="0.2">
      <c r="C1453" s="245"/>
    </row>
    <row r="1454" spans="3:3" x14ac:dyDescent="0.2">
      <c r="C1454" s="245"/>
    </row>
    <row r="1455" spans="3:3" x14ac:dyDescent="0.2">
      <c r="C1455" s="245"/>
    </row>
    <row r="1456" spans="3:3" x14ac:dyDescent="0.2">
      <c r="C1456" s="245"/>
    </row>
    <row r="1457" spans="3:3" x14ac:dyDescent="0.2">
      <c r="C1457" s="245"/>
    </row>
    <row r="1458" spans="3:3" x14ac:dyDescent="0.2">
      <c r="C1458" s="245"/>
    </row>
    <row r="1459" spans="3:3" x14ac:dyDescent="0.2">
      <c r="C1459" s="245"/>
    </row>
    <row r="1460" spans="3:3" x14ac:dyDescent="0.2">
      <c r="C1460" s="245"/>
    </row>
    <row r="1461" spans="3:3" x14ac:dyDescent="0.2">
      <c r="C1461" s="245"/>
    </row>
    <row r="1462" spans="3:3" x14ac:dyDescent="0.2">
      <c r="C1462" s="245"/>
    </row>
    <row r="1463" spans="3:3" x14ac:dyDescent="0.2">
      <c r="C1463" s="245"/>
    </row>
    <row r="1464" spans="3:3" x14ac:dyDescent="0.2">
      <c r="C1464" s="245"/>
    </row>
    <row r="1465" spans="3:3" x14ac:dyDescent="0.2">
      <c r="C1465" s="245"/>
    </row>
    <row r="1466" spans="3:3" x14ac:dyDescent="0.2">
      <c r="C1466" s="245"/>
    </row>
    <row r="1467" spans="3:3" x14ac:dyDescent="0.2">
      <c r="C1467" s="245"/>
    </row>
    <row r="1468" spans="3:3" x14ac:dyDescent="0.2">
      <c r="C1468" s="245"/>
    </row>
    <row r="1469" spans="3:3" x14ac:dyDescent="0.2">
      <c r="C1469" s="245"/>
    </row>
    <row r="1470" spans="3:3" x14ac:dyDescent="0.2">
      <c r="C1470" s="245"/>
    </row>
    <row r="1471" spans="3:3" x14ac:dyDescent="0.2">
      <c r="C1471" s="245"/>
    </row>
    <row r="1472" spans="3:3" x14ac:dyDescent="0.2">
      <c r="C1472" s="245"/>
    </row>
    <row r="1473" spans="3:3" x14ac:dyDescent="0.2">
      <c r="C1473" s="245"/>
    </row>
    <row r="1474" spans="3:3" x14ac:dyDescent="0.2">
      <c r="C1474" s="245"/>
    </row>
    <row r="1475" spans="3:3" x14ac:dyDescent="0.2">
      <c r="C1475" s="245"/>
    </row>
    <row r="1476" spans="3:3" x14ac:dyDescent="0.2">
      <c r="C1476" s="245"/>
    </row>
    <row r="1477" spans="3:3" x14ac:dyDescent="0.2">
      <c r="C1477" s="245"/>
    </row>
    <row r="1478" spans="3:3" x14ac:dyDescent="0.2">
      <c r="C1478" s="245"/>
    </row>
    <row r="1479" spans="3:3" x14ac:dyDescent="0.2">
      <c r="C1479" s="245"/>
    </row>
    <row r="1480" spans="3:3" x14ac:dyDescent="0.2">
      <c r="C1480" s="245"/>
    </row>
    <row r="1481" spans="3:3" x14ac:dyDescent="0.2">
      <c r="C1481" s="245"/>
    </row>
    <row r="1482" spans="3:3" x14ac:dyDescent="0.2">
      <c r="C1482" s="245"/>
    </row>
    <row r="1483" spans="3:3" x14ac:dyDescent="0.2">
      <c r="C1483" s="245"/>
    </row>
    <row r="1484" spans="3:3" x14ac:dyDescent="0.2">
      <c r="C1484" s="245"/>
    </row>
    <row r="1485" spans="3:3" x14ac:dyDescent="0.2">
      <c r="C1485" s="245"/>
    </row>
    <row r="1486" spans="3:3" x14ac:dyDescent="0.2">
      <c r="C1486" s="245"/>
    </row>
    <row r="1487" spans="3:3" x14ac:dyDescent="0.2">
      <c r="C1487" s="245"/>
    </row>
    <row r="1488" spans="3:3" x14ac:dyDescent="0.2">
      <c r="C1488" s="245"/>
    </row>
    <row r="1489" spans="3:3" x14ac:dyDescent="0.2">
      <c r="C1489" s="245"/>
    </row>
    <row r="1490" spans="3:3" x14ac:dyDescent="0.2">
      <c r="C1490" s="245"/>
    </row>
    <row r="1491" spans="3:3" x14ac:dyDescent="0.2">
      <c r="C1491" s="245"/>
    </row>
    <row r="1492" spans="3:3" x14ac:dyDescent="0.2">
      <c r="C1492" s="245"/>
    </row>
    <row r="1493" spans="3:3" x14ac:dyDescent="0.2">
      <c r="C1493" s="245"/>
    </row>
    <row r="1494" spans="3:3" x14ac:dyDescent="0.2">
      <c r="C1494" s="245"/>
    </row>
    <row r="1495" spans="3:3" x14ac:dyDescent="0.2">
      <c r="C1495" s="245"/>
    </row>
    <row r="1496" spans="3:3" x14ac:dyDescent="0.2">
      <c r="C1496" s="245"/>
    </row>
    <row r="1497" spans="3:3" x14ac:dyDescent="0.2">
      <c r="C1497" s="245"/>
    </row>
    <row r="1498" spans="3:3" x14ac:dyDescent="0.2">
      <c r="C1498" s="245"/>
    </row>
    <row r="1499" spans="3:3" x14ac:dyDescent="0.2">
      <c r="C1499" s="245"/>
    </row>
    <row r="1500" spans="3:3" x14ac:dyDescent="0.2">
      <c r="C1500" s="245"/>
    </row>
    <row r="1501" spans="3:3" x14ac:dyDescent="0.2">
      <c r="C1501" s="245"/>
    </row>
    <row r="1502" spans="3:3" x14ac:dyDescent="0.2">
      <c r="C1502" s="245"/>
    </row>
    <row r="1503" spans="3:3" x14ac:dyDescent="0.2">
      <c r="C1503" s="245"/>
    </row>
    <row r="1504" spans="3:3" x14ac:dyDescent="0.2">
      <c r="C1504" s="245"/>
    </row>
    <row r="1505" spans="3:3" x14ac:dyDescent="0.2">
      <c r="C1505" s="245"/>
    </row>
    <row r="1506" spans="3:3" x14ac:dyDescent="0.2">
      <c r="C1506" s="245"/>
    </row>
    <row r="1507" spans="3:3" x14ac:dyDescent="0.2">
      <c r="C1507" s="245"/>
    </row>
    <row r="1508" spans="3:3" x14ac:dyDescent="0.2">
      <c r="C1508" s="245"/>
    </row>
    <row r="1509" spans="3:3" x14ac:dyDescent="0.2">
      <c r="C1509" s="245"/>
    </row>
    <row r="1510" spans="3:3" x14ac:dyDescent="0.2">
      <c r="C1510" s="245"/>
    </row>
    <row r="1511" spans="3:3" x14ac:dyDescent="0.2">
      <c r="C1511" s="245"/>
    </row>
    <row r="1512" spans="3:3" x14ac:dyDescent="0.2">
      <c r="C1512" s="245"/>
    </row>
    <row r="1513" spans="3:3" x14ac:dyDescent="0.2">
      <c r="C1513" s="245"/>
    </row>
    <row r="1514" spans="3:3" x14ac:dyDescent="0.2">
      <c r="C1514" s="245"/>
    </row>
    <row r="1515" spans="3:3" x14ac:dyDescent="0.2">
      <c r="C1515" s="245"/>
    </row>
    <row r="1516" spans="3:3" x14ac:dyDescent="0.2">
      <c r="C1516" s="245"/>
    </row>
    <row r="1517" spans="3:3" x14ac:dyDescent="0.2">
      <c r="C1517" s="245"/>
    </row>
    <row r="1518" spans="3:3" x14ac:dyDescent="0.2">
      <c r="C1518" s="245"/>
    </row>
    <row r="1519" spans="3:3" x14ac:dyDescent="0.2">
      <c r="C1519" s="245"/>
    </row>
    <row r="1520" spans="3:3" x14ac:dyDescent="0.2">
      <c r="C1520" s="245"/>
    </row>
    <row r="1521" spans="3:3" x14ac:dyDescent="0.2">
      <c r="C1521" s="245"/>
    </row>
    <row r="1522" spans="3:3" x14ac:dyDescent="0.2">
      <c r="C1522" s="245"/>
    </row>
    <row r="1523" spans="3:3" x14ac:dyDescent="0.2">
      <c r="C1523" s="245"/>
    </row>
    <row r="1524" spans="3:3" x14ac:dyDescent="0.2">
      <c r="C1524" s="245"/>
    </row>
    <row r="1525" spans="3:3" x14ac:dyDescent="0.2">
      <c r="C1525" s="245"/>
    </row>
    <row r="1526" spans="3:3" x14ac:dyDescent="0.2">
      <c r="C1526" s="245"/>
    </row>
    <row r="1527" spans="3:3" x14ac:dyDescent="0.2">
      <c r="C1527" s="245"/>
    </row>
    <row r="1528" spans="3:3" x14ac:dyDescent="0.2">
      <c r="C1528" s="245"/>
    </row>
    <row r="1529" spans="3:3" x14ac:dyDescent="0.2">
      <c r="C1529" s="245"/>
    </row>
    <row r="1530" spans="3:3" x14ac:dyDescent="0.2">
      <c r="C1530" s="245"/>
    </row>
    <row r="1531" spans="3:3" x14ac:dyDescent="0.2">
      <c r="C1531" s="245"/>
    </row>
    <row r="1532" spans="3:3" x14ac:dyDescent="0.2">
      <c r="C1532" s="245"/>
    </row>
    <row r="1533" spans="3:3" x14ac:dyDescent="0.2">
      <c r="C1533" s="245"/>
    </row>
    <row r="1534" spans="3:3" x14ac:dyDescent="0.2">
      <c r="C1534" s="245"/>
    </row>
    <row r="1535" spans="3:3" x14ac:dyDescent="0.2">
      <c r="C1535" s="245"/>
    </row>
    <row r="1536" spans="3:3" x14ac:dyDescent="0.2">
      <c r="C1536" s="245"/>
    </row>
    <row r="1537" spans="3:3" x14ac:dyDescent="0.2">
      <c r="C1537" s="245"/>
    </row>
    <row r="1538" spans="3:3" x14ac:dyDescent="0.2">
      <c r="C1538" s="245"/>
    </row>
    <row r="1539" spans="3:3" x14ac:dyDescent="0.2">
      <c r="C1539" s="245"/>
    </row>
    <row r="1540" spans="3:3" x14ac:dyDescent="0.2">
      <c r="C1540" s="245"/>
    </row>
    <row r="1541" spans="3:3" x14ac:dyDescent="0.2">
      <c r="C1541" s="245"/>
    </row>
    <row r="1542" spans="3:3" x14ac:dyDescent="0.2">
      <c r="C1542" s="245"/>
    </row>
    <row r="1543" spans="3:3" x14ac:dyDescent="0.2">
      <c r="C1543" s="245"/>
    </row>
    <row r="1544" spans="3:3" x14ac:dyDescent="0.2">
      <c r="C1544" s="245"/>
    </row>
    <row r="1545" spans="3:3" x14ac:dyDescent="0.2">
      <c r="C1545" s="245"/>
    </row>
    <row r="1546" spans="3:3" x14ac:dyDescent="0.2">
      <c r="C1546" s="245"/>
    </row>
    <row r="1547" spans="3:3" x14ac:dyDescent="0.2">
      <c r="C1547" s="245"/>
    </row>
    <row r="1548" spans="3:3" x14ac:dyDescent="0.2">
      <c r="C1548" s="245"/>
    </row>
    <row r="1549" spans="3:3" x14ac:dyDescent="0.2">
      <c r="C1549" s="245"/>
    </row>
    <row r="1550" spans="3:3" x14ac:dyDescent="0.2">
      <c r="C1550" s="245"/>
    </row>
    <row r="1551" spans="3:3" x14ac:dyDescent="0.2">
      <c r="C1551" s="245"/>
    </row>
    <row r="1552" spans="3:3" x14ac:dyDescent="0.2">
      <c r="C1552" s="245"/>
    </row>
    <row r="1553" spans="3:3" x14ac:dyDescent="0.2">
      <c r="C1553" s="245"/>
    </row>
    <row r="1554" spans="3:3" x14ac:dyDescent="0.2">
      <c r="C1554" s="245"/>
    </row>
    <row r="1555" spans="3:3" x14ac:dyDescent="0.2">
      <c r="C1555" s="245"/>
    </row>
    <row r="1556" spans="3:3" x14ac:dyDescent="0.2">
      <c r="C1556" s="245"/>
    </row>
    <row r="1557" spans="3:3" x14ac:dyDescent="0.2">
      <c r="C1557" s="245"/>
    </row>
    <row r="1558" spans="3:3" x14ac:dyDescent="0.2">
      <c r="C1558" s="245"/>
    </row>
    <row r="1559" spans="3:3" x14ac:dyDescent="0.2">
      <c r="C1559" s="245"/>
    </row>
    <row r="1560" spans="3:3" x14ac:dyDescent="0.2">
      <c r="C1560" s="245"/>
    </row>
    <row r="1561" spans="3:3" x14ac:dyDescent="0.2">
      <c r="C1561" s="245"/>
    </row>
    <row r="1562" spans="3:3" x14ac:dyDescent="0.2">
      <c r="C1562" s="245"/>
    </row>
    <row r="1563" spans="3:3" x14ac:dyDescent="0.2">
      <c r="C1563" s="245"/>
    </row>
    <row r="1564" spans="3:3" x14ac:dyDescent="0.2">
      <c r="C1564" s="245"/>
    </row>
    <row r="1565" spans="3:3" x14ac:dyDescent="0.2">
      <c r="C1565" s="245"/>
    </row>
    <row r="1566" spans="3:3" x14ac:dyDescent="0.2">
      <c r="C1566" s="245"/>
    </row>
    <row r="1567" spans="3:3" x14ac:dyDescent="0.2">
      <c r="C1567" s="245"/>
    </row>
    <row r="1568" spans="3:3" x14ac:dyDescent="0.2">
      <c r="C1568" s="245"/>
    </row>
    <row r="1569" spans="3:3" x14ac:dyDescent="0.2">
      <c r="C1569" s="245"/>
    </row>
    <row r="1570" spans="3:3" x14ac:dyDescent="0.2">
      <c r="C1570" s="245"/>
    </row>
    <row r="1571" spans="3:3" x14ac:dyDescent="0.2">
      <c r="C1571" s="245"/>
    </row>
    <row r="1572" spans="3:3" x14ac:dyDescent="0.2">
      <c r="C1572" s="245"/>
    </row>
    <row r="1573" spans="3:3" x14ac:dyDescent="0.2">
      <c r="C1573" s="245"/>
    </row>
    <row r="1574" spans="3:3" x14ac:dyDescent="0.2">
      <c r="C1574" s="245"/>
    </row>
    <row r="1575" spans="3:3" x14ac:dyDescent="0.2">
      <c r="C1575" s="245"/>
    </row>
    <row r="1576" spans="3:3" x14ac:dyDescent="0.2">
      <c r="C1576" s="245"/>
    </row>
    <row r="1577" spans="3:3" x14ac:dyDescent="0.2">
      <c r="C1577" s="245"/>
    </row>
    <row r="1578" spans="3:3" x14ac:dyDescent="0.2">
      <c r="C1578" s="245"/>
    </row>
    <row r="1579" spans="3:3" x14ac:dyDescent="0.2">
      <c r="C1579" s="245"/>
    </row>
    <row r="1580" spans="3:3" x14ac:dyDescent="0.2">
      <c r="C1580" s="245"/>
    </row>
    <row r="1581" spans="3:3" x14ac:dyDescent="0.2">
      <c r="C1581" s="245"/>
    </row>
    <row r="1582" spans="3:3" x14ac:dyDescent="0.2">
      <c r="C1582" s="245"/>
    </row>
    <row r="1583" spans="3:3" x14ac:dyDescent="0.2">
      <c r="C1583" s="245"/>
    </row>
    <row r="1584" spans="3:3" x14ac:dyDescent="0.2">
      <c r="C1584" s="245"/>
    </row>
    <row r="1585" spans="3:3" x14ac:dyDescent="0.2">
      <c r="C1585" s="245"/>
    </row>
    <row r="1586" spans="3:3" x14ac:dyDescent="0.2">
      <c r="C1586" s="245"/>
    </row>
    <row r="1587" spans="3:3" x14ac:dyDescent="0.2">
      <c r="C1587" s="245"/>
    </row>
    <row r="1588" spans="3:3" x14ac:dyDescent="0.2">
      <c r="C1588" s="245"/>
    </row>
    <row r="1589" spans="3:3" x14ac:dyDescent="0.2">
      <c r="C1589" s="245"/>
    </row>
    <row r="1590" spans="3:3" x14ac:dyDescent="0.2">
      <c r="C1590" s="245"/>
    </row>
    <row r="1591" spans="3:3" x14ac:dyDescent="0.2">
      <c r="C1591" s="245"/>
    </row>
    <row r="1592" spans="3:3" x14ac:dyDescent="0.2">
      <c r="C1592" s="245"/>
    </row>
    <row r="1593" spans="3:3" x14ac:dyDescent="0.2">
      <c r="C1593" s="245"/>
    </row>
    <row r="1594" spans="3:3" x14ac:dyDescent="0.2">
      <c r="C1594" s="245"/>
    </row>
    <row r="1595" spans="3:3" x14ac:dyDescent="0.2">
      <c r="C1595" s="245"/>
    </row>
    <row r="1596" spans="3:3" x14ac:dyDescent="0.2">
      <c r="C1596" s="245"/>
    </row>
    <row r="1597" spans="3:3" x14ac:dyDescent="0.2">
      <c r="C1597" s="245"/>
    </row>
    <row r="1598" spans="3:3" x14ac:dyDescent="0.2">
      <c r="C1598" s="245"/>
    </row>
    <row r="1599" spans="3:3" x14ac:dyDescent="0.2">
      <c r="C1599" s="245"/>
    </row>
    <row r="1600" spans="3:3" x14ac:dyDescent="0.2">
      <c r="C1600" s="245"/>
    </row>
    <row r="1601" spans="3:3" x14ac:dyDescent="0.2">
      <c r="C1601" s="245"/>
    </row>
    <row r="1602" spans="3:3" x14ac:dyDescent="0.2">
      <c r="C1602" s="245"/>
    </row>
    <row r="1603" spans="3:3" x14ac:dyDescent="0.2">
      <c r="C1603" s="245"/>
    </row>
    <row r="1604" spans="3:3" x14ac:dyDescent="0.2">
      <c r="C1604" s="245"/>
    </row>
    <row r="1605" spans="3:3" x14ac:dyDescent="0.2">
      <c r="C1605" s="245"/>
    </row>
    <row r="1606" spans="3:3" x14ac:dyDescent="0.2">
      <c r="C1606" s="245"/>
    </row>
    <row r="1607" spans="3:3" x14ac:dyDescent="0.2">
      <c r="C1607" s="245"/>
    </row>
    <row r="1608" spans="3:3" x14ac:dyDescent="0.2">
      <c r="C1608" s="245"/>
    </row>
    <row r="1609" spans="3:3" x14ac:dyDescent="0.2">
      <c r="C1609" s="245"/>
    </row>
    <row r="1610" spans="3:3" x14ac:dyDescent="0.2">
      <c r="C1610" s="245"/>
    </row>
    <row r="1611" spans="3:3" x14ac:dyDescent="0.2">
      <c r="C1611" s="245"/>
    </row>
    <row r="1612" spans="3:3" x14ac:dyDescent="0.2">
      <c r="C1612" s="245"/>
    </row>
    <row r="1613" spans="3:3" x14ac:dyDescent="0.2">
      <c r="C1613" s="245"/>
    </row>
    <row r="1614" spans="3:3" x14ac:dyDescent="0.2">
      <c r="C1614" s="245"/>
    </row>
    <row r="1615" spans="3:3" x14ac:dyDescent="0.2">
      <c r="C1615" s="245"/>
    </row>
    <row r="1616" spans="3:3" x14ac:dyDescent="0.2">
      <c r="C1616" s="245"/>
    </row>
    <row r="1617" spans="3:3" x14ac:dyDescent="0.2">
      <c r="C1617" s="245"/>
    </row>
    <row r="1618" spans="3:3" x14ac:dyDescent="0.2">
      <c r="C1618" s="245"/>
    </row>
    <row r="1619" spans="3:3" x14ac:dyDescent="0.2">
      <c r="C1619" s="245"/>
    </row>
    <row r="1620" spans="3:3" x14ac:dyDescent="0.2">
      <c r="C1620" s="245"/>
    </row>
    <row r="1621" spans="3:3" x14ac:dyDescent="0.2">
      <c r="C1621" s="245"/>
    </row>
    <row r="1622" spans="3:3" x14ac:dyDescent="0.2">
      <c r="C1622" s="245"/>
    </row>
    <row r="1623" spans="3:3" x14ac:dyDescent="0.2">
      <c r="C1623" s="245"/>
    </row>
    <row r="1624" spans="3:3" x14ac:dyDescent="0.2">
      <c r="C1624" s="245"/>
    </row>
    <row r="1625" spans="3:3" x14ac:dyDescent="0.2">
      <c r="C1625" s="245"/>
    </row>
    <row r="1626" spans="3:3" x14ac:dyDescent="0.2">
      <c r="C1626" s="245"/>
    </row>
    <row r="1627" spans="3:3" x14ac:dyDescent="0.2">
      <c r="C1627" s="245"/>
    </row>
    <row r="1628" spans="3:3" x14ac:dyDescent="0.2">
      <c r="C1628" s="245"/>
    </row>
    <row r="1629" spans="3:3" x14ac:dyDescent="0.2">
      <c r="C1629" s="245"/>
    </row>
    <row r="1630" spans="3:3" x14ac:dyDescent="0.2">
      <c r="C1630" s="245"/>
    </row>
    <row r="1631" spans="3:3" x14ac:dyDescent="0.2">
      <c r="C1631" s="245"/>
    </row>
    <row r="1632" spans="3:3" x14ac:dyDescent="0.2">
      <c r="C1632" s="245"/>
    </row>
    <row r="1633" spans="3:3" x14ac:dyDescent="0.2">
      <c r="C1633" s="245"/>
    </row>
    <row r="1634" spans="3:3" x14ac:dyDescent="0.2">
      <c r="C1634" s="245"/>
    </row>
    <row r="1635" spans="3:3" x14ac:dyDescent="0.2">
      <c r="C1635" s="245"/>
    </row>
    <row r="1636" spans="3:3" x14ac:dyDescent="0.2">
      <c r="C1636" s="245"/>
    </row>
    <row r="1637" spans="3:3" x14ac:dyDescent="0.2">
      <c r="C1637" s="245"/>
    </row>
    <row r="1638" spans="3:3" x14ac:dyDescent="0.2">
      <c r="C1638" s="245"/>
    </row>
    <row r="1639" spans="3:3" x14ac:dyDescent="0.2">
      <c r="C1639" s="245"/>
    </row>
    <row r="1640" spans="3:3" x14ac:dyDescent="0.2">
      <c r="C1640" s="245"/>
    </row>
    <row r="1641" spans="3:3" x14ac:dyDescent="0.2">
      <c r="C1641" s="245"/>
    </row>
    <row r="1642" spans="3:3" x14ac:dyDescent="0.2">
      <c r="C1642" s="245"/>
    </row>
    <row r="1643" spans="3:3" x14ac:dyDescent="0.2">
      <c r="C1643" s="245"/>
    </row>
    <row r="1644" spans="3:3" x14ac:dyDescent="0.2">
      <c r="C1644" s="245"/>
    </row>
    <row r="1645" spans="3:3" x14ac:dyDescent="0.2">
      <c r="C1645" s="245"/>
    </row>
    <row r="1646" spans="3:3" x14ac:dyDescent="0.2">
      <c r="C1646" s="245"/>
    </row>
    <row r="1647" spans="3:3" x14ac:dyDescent="0.2">
      <c r="C1647" s="245"/>
    </row>
    <row r="1648" spans="3:3" x14ac:dyDescent="0.2">
      <c r="C1648" s="245"/>
    </row>
    <row r="1649" spans="3:3" x14ac:dyDescent="0.2">
      <c r="C1649" s="245"/>
    </row>
    <row r="1650" spans="3:3" x14ac:dyDescent="0.2">
      <c r="C1650" s="245"/>
    </row>
    <row r="1651" spans="3:3" x14ac:dyDescent="0.2">
      <c r="C1651" s="245"/>
    </row>
    <row r="1652" spans="3:3" x14ac:dyDescent="0.2">
      <c r="C1652" s="245"/>
    </row>
    <row r="1653" spans="3:3" x14ac:dyDescent="0.2">
      <c r="C1653" s="245"/>
    </row>
    <row r="1654" spans="3:3" x14ac:dyDescent="0.2">
      <c r="C1654" s="245"/>
    </row>
    <row r="1655" spans="3:3" x14ac:dyDescent="0.2">
      <c r="C1655" s="245"/>
    </row>
    <row r="1656" spans="3:3" x14ac:dyDescent="0.2">
      <c r="C1656" s="245"/>
    </row>
    <row r="1657" spans="3:3" x14ac:dyDescent="0.2">
      <c r="C1657" s="245"/>
    </row>
    <row r="1658" spans="3:3" x14ac:dyDescent="0.2">
      <c r="C1658" s="245"/>
    </row>
    <row r="1659" spans="3:3" x14ac:dyDescent="0.2">
      <c r="C1659" s="245"/>
    </row>
    <row r="1660" spans="3:3" x14ac:dyDescent="0.2">
      <c r="C1660" s="245"/>
    </row>
    <row r="1661" spans="3:3" x14ac:dyDescent="0.2">
      <c r="C1661" s="245"/>
    </row>
    <row r="1662" spans="3:3" x14ac:dyDescent="0.2">
      <c r="C1662" s="245"/>
    </row>
    <row r="1663" spans="3:3" x14ac:dyDescent="0.2">
      <c r="C1663" s="245"/>
    </row>
    <row r="1664" spans="3:3" x14ac:dyDescent="0.2">
      <c r="C1664" s="245"/>
    </row>
    <row r="1665" spans="3:3" x14ac:dyDescent="0.2">
      <c r="C1665" s="245"/>
    </row>
    <row r="1666" spans="3:3" x14ac:dyDescent="0.2">
      <c r="C1666" s="245"/>
    </row>
    <row r="1667" spans="3:3" x14ac:dyDescent="0.2">
      <c r="C1667" s="245"/>
    </row>
    <row r="1668" spans="3:3" x14ac:dyDescent="0.2">
      <c r="C1668" s="245"/>
    </row>
    <row r="1669" spans="3:3" x14ac:dyDescent="0.2">
      <c r="C1669" s="245"/>
    </row>
    <row r="1670" spans="3:3" x14ac:dyDescent="0.2">
      <c r="C1670" s="245"/>
    </row>
    <row r="1671" spans="3:3" x14ac:dyDescent="0.2">
      <c r="C1671" s="245"/>
    </row>
    <row r="1672" spans="3:3" x14ac:dyDescent="0.2">
      <c r="C1672" s="245"/>
    </row>
    <row r="1673" spans="3:3" x14ac:dyDescent="0.2">
      <c r="C1673" s="245"/>
    </row>
    <row r="1674" spans="3:3" x14ac:dyDescent="0.2">
      <c r="C1674" s="245"/>
    </row>
    <row r="1675" spans="3:3" x14ac:dyDescent="0.2">
      <c r="C1675" s="245"/>
    </row>
    <row r="1676" spans="3:3" x14ac:dyDescent="0.2">
      <c r="C1676" s="245"/>
    </row>
    <row r="1677" spans="3:3" x14ac:dyDescent="0.2">
      <c r="C1677" s="245"/>
    </row>
    <row r="1678" spans="3:3" x14ac:dyDescent="0.2">
      <c r="C1678" s="245"/>
    </row>
    <row r="1679" spans="3:3" x14ac:dyDescent="0.2">
      <c r="C1679" s="245"/>
    </row>
    <row r="1680" spans="3:3" x14ac:dyDescent="0.2">
      <c r="C1680" s="245"/>
    </row>
    <row r="1681" spans="3:3" x14ac:dyDescent="0.2">
      <c r="C1681" s="245"/>
    </row>
    <row r="1682" spans="3:3" x14ac:dyDescent="0.2">
      <c r="C1682" s="245"/>
    </row>
    <row r="1683" spans="3:3" x14ac:dyDescent="0.2">
      <c r="C1683" s="245"/>
    </row>
    <row r="1684" spans="3:3" x14ac:dyDescent="0.2">
      <c r="C1684" s="245"/>
    </row>
    <row r="1685" spans="3:3" x14ac:dyDescent="0.2">
      <c r="C1685" s="245"/>
    </row>
    <row r="1686" spans="3:3" x14ac:dyDescent="0.2">
      <c r="C1686" s="245"/>
    </row>
    <row r="1687" spans="3:3" x14ac:dyDescent="0.2">
      <c r="C1687" s="245"/>
    </row>
    <row r="1688" spans="3:3" x14ac:dyDescent="0.2">
      <c r="C1688" s="245"/>
    </row>
    <row r="1689" spans="3:3" x14ac:dyDescent="0.2">
      <c r="C1689" s="245"/>
    </row>
    <row r="1690" spans="3:3" x14ac:dyDescent="0.2">
      <c r="C1690" s="245"/>
    </row>
    <row r="1691" spans="3:3" x14ac:dyDescent="0.2">
      <c r="C1691" s="245"/>
    </row>
    <row r="1692" spans="3:3" x14ac:dyDescent="0.2">
      <c r="C1692" s="245"/>
    </row>
    <row r="1693" spans="3:3" x14ac:dyDescent="0.2">
      <c r="C1693" s="245"/>
    </row>
    <row r="1694" spans="3:3" x14ac:dyDescent="0.2">
      <c r="C1694" s="245"/>
    </row>
    <row r="1695" spans="3:3" x14ac:dyDescent="0.2">
      <c r="C1695" s="245"/>
    </row>
    <row r="1696" spans="3:3" x14ac:dyDescent="0.2">
      <c r="C1696" s="245"/>
    </row>
    <row r="1697" spans="3:3" x14ac:dyDescent="0.2">
      <c r="C1697" s="245"/>
    </row>
    <row r="1698" spans="3:3" x14ac:dyDescent="0.2">
      <c r="C1698" s="245"/>
    </row>
    <row r="1699" spans="3:3" x14ac:dyDescent="0.2">
      <c r="C1699" s="245"/>
    </row>
    <row r="1700" spans="3:3" x14ac:dyDescent="0.2">
      <c r="C1700" s="245"/>
    </row>
    <row r="1701" spans="3:3" x14ac:dyDescent="0.2">
      <c r="C1701" s="245"/>
    </row>
    <row r="1702" spans="3:3" x14ac:dyDescent="0.2">
      <c r="C1702" s="245"/>
    </row>
    <row r="1703" spans="3:3" x14ac:dyDescent="0.2">
      <c r="C1703" s="245"/>
    </row>
    <row r="1704" spans="3:3" x14ac:dyDescent="0.2">
      <c r="C1704" s="245"/>
    </row>
    <row r="1705" spans="3:3" x14ac:dyDescent="0.2">
      <c r="C1705" s="245"/>
    </row>
    <row r="1706" spans="3:3" x14ac:dyDescent="0.2">
      <c r="C1706" s="245"/>
    </row>
    <row r="1707" spans="3:3" x14ac:dyDescent="0.2">
      <c r="C1707" s="245"/>
    </row>
    <row r="1708" spans="3:3" x14ac:dyDescent="0.2">
      <c r="C1708" s="245"/>
    </row>
    <row r="1709" spans="3:3" x14ac:dyDescent="0.2">
      <c r="C1709" s="245"/>
    </row>
    <row r="1710" spans="3:3" x14ac:dyDescent="0.2">
      <c r="C1710" s="245"/>
    </row>
    <row r="1711" spans="3:3" x14ac:dyDescent="0.2">
      <c r="C1711" s="245"/>
    </row>
    <row r="1712" spans="3:3" x14ac:dyDescent="0.2">
      <c r="C1712" s="245"/>
    </row>
    <row r="1713" spans="3:3" x14ac:dyDescent="0.2">
      <c r="C1713" s="245"/>
    </row>
    <row r="1714" spans="3:3" x14ac:dyDescent="0.2">
      <c r="C1714" s="245"/>
    </row>
    <row r="1715" spans="3:3" x14ac:dyDescent="0.2">
      <c r="C1715" s="245"/>
    </row>
    <row r="1716" spans="3:3" x14ac:dyDescent="0.2">
      <c r="C1716" s="245"/>
    </row>
    <row r="1717" spans="3:3" x14ac:dyDescent="0.2">
      <c r="C1717" s="245"/>
    </row>
    <row r="1718" spans="3:3" x14ac:dyDescent="0.2">
      <c r="C1718" s="245"/>
    </row>
    <row r="1719" spans="3:3" x14ac:dyDescent="0.2">
      <c r="C1719" s="245"/>
    </row>
    <row r="1720" spans="3:3" x14ac:dyDescent="0.2">
      <c r="C1720" s="245"/>
    </row>
    <row r="1721" spans="3:3" x14ac:dyDescent="0.2">
      <c r="C1721" s="245"/>
    </row>
    <row r="1722" spans="3:3" x14ac:dyDescent="0.2">
      <c r="C1722" s="245"/>
    </row>
    <row r="1723" spans="3:3" x14ac:dyDescent="0.2">
      <c r="C1723" s="245"/>
    </row>
    <row r="1724" spans="3:3" x14ac:dyDescent="0.2">
      <c r="C1724" s="245"/>
    </row>
    <row r="1725" spans="3:3" x14ac:dyDescent="0.2">
      <c r="C1725" s="245"/>
    </row>
    <row r="1726" spans="3:3" x14ac:dyDescent="0.2">
      <c r="C1726" s="245"/>
    </row>
    <row r="1727" spans="3:3" x14ac:dyDescent="0.2">
      <c r="C1727" s="245"/>
    </row>
    <row r="1728" spans="3:3" x14ac:dyDescent="0.2">
      <c r="C1728" s="245"/>
    </row>
    <row r="1729" spans="3:3" x14ac:dyDescent="0.2">
      <c r="C1729" s="245"/>
    </row>
    <row r="1730" spans="3:3" x14ac:dyDescent="0.2">
      <c r="C1730" s="245"/>
    </row>
    <row r="1731" spans="3:3" x14ac:dyDescent="0.2">
      <c r="C1731" s="245"/>
    </row>
    <row r="1732" spans="3:3" x14ac:dyDescent="0.2">
      <c r="C1732" s="245"/>
    </row>
    <row r="1733" spans="3:3" x14ac:dyDescent="0.2">
      <c r="C1733" s="245"/>
    </row>
    <row r="1734" spans="3:3" x14ac:dyDescent="0.2">
      <c r="C1734" s="245"/>
    </row>
    <row r="1735" spans="3:3" x14ac:dyDescent="0.2">
      <c r="C1735" s="245"/>
    </row>
    <row r="1736" spans="3:3" x14ac:dyDescent="0.2">
      <c r="C1736" s="245"/>
    </row>
    <row r="1737" spans="3:3" x14ac:dyDescent="0.2">
      <c r="C1737" s="245"/>
    </row>
    <row r="1738" spans="3:3" x14ac:dyDescent="0.2">
      <c r="C1738" s="245"/>
    </row>
    <row r="1739" spans="3:3" x14ac:dyDescent="0.2">
      <c r="C1739" s="245"/>
    </row>
    <row r="1740" spans="3:3" x14ac:dyDescent="0.2">
      <c r="C1740" s="245"/>
    </row>
    <row r="1741" spans="3:3" x14ac:dyDescent="0.2">
      <c r="C1741" s="245"/>
    </row>
    <row r="1742" spans="3:3" x14ac:dyDescent="0.2">
      <c r="C1742" s="245"/>
    </row>
    <row r="1743" spans="3:3" x14ac:dyDescent="0.2">
      <c r="C1743" s="245"/>
    </row>
    <row r="1744" spans="3:3" x14ac:dyDescent="0.2">
      <c r="C1744" s="245"/>
    </row>
    <row r="1745" spans="3:3" x14ac:dyDescent="0.2">
      <c r="C1745" s="245"/>
    </row>
    <row r="1746" spans="3:3" x14ac:dyDescent="0.2">
      <c r="C1746" s="245"/>
    </row>
    <row r="1747" spans="3:3" x14ac:dyDescent="0.2">
      <c r="C1747" s="245"/>
    </row>
    <row r="1748" spans="3:3" x14ac:dyDescent="0.2">
      <c r="C1748" s="245"/>
    </row>
    <row r="1749" spans="3:3" x14ac:dyDescent="0.2">
      <c r="C1749" s="245"/>
    </row>
    <row r="1750" spans="3:3" x14ac:dyDescent="0.2">
      <c r="C1750" s="245"/>
    </row>
    <row r="1751" spans="3:3" x14ac:dyDescent="0.2">
      <c r="C1751" s="245"/>
    </row>
    <row r="1752" spans="3:3" x14ac:dyDescent="0.2">
      <c r="C1752" s="245"/>
    </row>
    <row r="1753" spans="3:3" x14ac:dyDescent="0.2">
      <c r="C1753" s="245"/>
    </row>
    <row r="1754" spans="3:3" x14ac:dyDescent="0.2">
      <c r="C1754" s="245"/>
    </row>
    <row r="1755" spans="3:3" x14ac:dyDescent="0.2">
      <c r="C1755" s="245"/>
    </row>
    <row r="1756" spans="3:3" x14ac:dyDescent="0.2">
      <c r="C1756" s="245"/>
    </row>
    <row r="1757" spans="3:3" x14ac:dyDescent="0.2">
      <c r="C1757" s="245"/>
    </row>
    <row r="1758" spans="3:3" x14ac:dyDescent="0.2">
      <c r="C1758" s="245"/>
    </row>
    <row r="1759" spans="3:3" x14ac:dyDescent="0.2">
      <c r="C1759" s="245"/>
    </row>
    <row r="1760" spans="3:3" x14ac:dyDescent="0.2">
      <c r="C1760" s="245"/>
    </row>
    <row r="1761" spans="3:3" x14ac:dyDescent="0.2">
      <c r="C1761" s="245"/>
    </row>
    <row r="1762" spans="3:3" x14ac:dyDescent="0.2">
      <c r="C1762" s="245"/>
    </row>
    <row r="1763" spans="3:3" x14ac:dyDescent="0.2">
      <c r="C1763" s="245"/>
    </row>
    <row r="1764" spans="3:3" x14ac:dyDescent="0.2">
      <c r="C1764" s="245"/>
    </row>
    <row r="1765" spans="3:3" x14ac:dyDescent="0.2">
      <c r="C1765" s="245"/>
    </row>
    <row r="1766" spans="3:3" x14ac:dyDescent="0.2">
      <c r="C1766" s="245"/>
    </row>
    <row r="1767" spans="3:3" x14ac:dyDescent="0.2">
      <c r="C1767" s="245"/>
    </row>
    <row r="1768" spans="3:3" x14ac:dyDescent="0.2">
      <c r="C1768" s="245"/>
    </row>
    <row r="1769" spans="3:3" x14ac:dyDescent="0.2">
      <c r="C1769" s="245"/>
    </row>
    <row r="1770" spans="3:3" x14ac:dyDescent="0.2">
      <c r="C1770" s="245"/>
    </row>
    <row r="1771" spans="3:3" x14ac:dyDescent="0.2">
      <c r="C1771" s="245"/>
    </row>
    <row r="1772" spans="3:3" x14ac:dyDescent="0.2">
      <c r="C1772" s="245"/>
    </row>
    <row r="1773" spans="3:3" x14ac:dyDescent="0.2">
      <c r="C1773" s="245"/>
    </row>
    <row r="1774" spans="3:3" x14ac:dyDescent="0.2">
      <c r="C1774" s="245"/>
    </row>
    <row r="1775" spans="3:3" x14ac:dyDescent="0.2">
      <c r="C1775" s="245"/>
    </row>
    <row r="1776" spans="3:3" x14ac:dyDescent="0.2">
      <c r="C1776" s="245"/>
    </row>
    <row r="1777" spans="3:3" x14ac:dyDescent="0.2">
      <c r="C1777" s="245"/>
    </row>
    <row r="1778" spans="3:3" x14ac:dyDescent="0.2">
      <c r="C1778" s="245"/>
    </row>
    <row r="1779" spans="3:3" x14ac:dyDescent="0.2">
      <c r="C1779" s="245"/>
    </row>
    <row r="1780" spans="3:3" x14ac:dyDescent="0.2">
      <c r="C1780" s="245"/>
    </row>
    <row r="1781" spans="3:3" x14ac:dyDescent="0.2">
      <c r="C1781" s="245"/>
    </row>
    <row r="1782" spans="3:3" x14ac:dyDescent="0.2">
      <c r="C1782" s="245"/>
    </row>
    <row r="1783" spans="3:3" x14ac:dyDescent="0.2">
      <c r="C1783" s="245"/>
    </row>
    <row r="1784" spans="3:3" x14ac:dyDescent="0.2">
      <c r="C1784" s="245"/>
    </row>
    <row r="1785" spans="3:3" x14ac:dyDescent="0.2">
      <c r="C1785" s="245"/>
    </row>
    <row r="1786" spans="3:3" x14ac:dyDescent="0.2">
      <c r="C1786" s="245"/>
    </row>
    <row r="1787" spans="3:3" x14ac:dyDescent="0.2">
      <c r="C1787" s="245"/>
    </row>
    <row r="1788" spans="3:3" x14ac:dyDescent="0.2">
      <c r="C1788" s="245"/>
    </row>
    <row r="1789" spans="3:3" x14ac:dyDescent="0.2">
      <c r="C1789" s="245"/>
    </row>
    <row r="1790" spans="3:3" x14ac:dyDescent="0.2">
      <c r="C1790" s="245"/>
    </row>
    <row r="1791" spans="3:3" x14ac:dyDescent="0.2">
      <c r="C1791" s="245"/>
    </row>
    <row r="1792" spans="3:3" x14ac:dyDescent="0.2">
      <c r="C1792" s="245"/>
    </row>
    <row r="1793" spans="3:3" x14ac:dyDescent="0.2">
      <c r="C1793" s="245"/>
    </row>
    <row r="1794" spans="3:3" x14ac:dyDescent="0.2">
      <c r="C1794" s="245"/>
    </row>
    <row r="1795" spans="3:3" x14ac:dyDescent="0.2">
      <c r="C1795" s="245"/>
    </row>
    <row r="1796" spans="3:3" x14ac:dyDescent="0.2">
      <c r="C1796" s="245"/>
    </row>
    <row r="1797" spans="3:3" x14ac:dyDescent="0.2">
      <c r="C1797" s="245"/>
    </row>
    <row r="1798" spans="3:3" x14ac:dyDescent="0.2">
      <c r="C1798" s="245"/>
    </row>
    <row r="1799" spans="3:3" x14ac:dyDescent="0.2">
      <c r="C1799" s="245"/>
    </row>
    <row r="1800" spans="3:3" x14ac:dyDescent="0.2">
      <c r="C1800" s="245"/>
    </row>
    <row r="1801" spans="3:3" x14ac:dyDescent="0.2">
      <c r="C1801" s="245"/>
    </row>
    <row r="1802" spans="3:3" x14ac:dyDescent="0.2">
      <c r="C1802" s="245"/>
    </row>
    <row r="1803" spans="3:3" x14ac:dyDescent="0.2">
      <c r="C1803" s="245"/>
    </row>
    <row r="1804" spans="3:3" x14ac:dyDescent="0.2">
      <c r="C1804" s="245"/>
    </row>
    <row r="1805" spans="3:3" x14ac:dyDescent="0.2">
      <c r="C1805" s="245"/>
    </row>
    <row r="1806" spans="3:3" x14ac:dyDescent="0.2">
      <c r="C1806" s="245"/>
    </row>
    <row r="1807" spans="3:3" x14ac:dyDescent="0.2">
      <c r="C1807" s="245"/>
    </row>
    <row r="1808" spans="3:3" x14ac:dyDescent="0.2">
      <c r="C1808" s="245"/>
    </row>
    <row r="1809" spans="3:3" x14ac:dyDescent="0.2">
      <c r="C1809" s="245"/>
    </row>
    <row r="1810" spans="3:3" x14ac:dyDescent="0.2">
      <c r="C1810" s="245"/>
    </row>
    <row r="1811" spans="3:3" x14ac:dyDescent="0.2">
      <c r="C1811" s="245"/>
    </row>
    <row r="1812" spans="3:3" x14ac:dyDescent="0.2">
      <c r="C1812" s="245"/>
    </row>
    <row r="1813" spans="3:3" x14ac:dyDescent="0.2">
      <c r="C1813" s="245"/>
    </row>
    <row r="1814" spans="3:3" x14ac:dyDescent="0.2">
      <c r="C1814" s="245"/>
    </row>
    <row r="1815" spans="3:3" x14ac:dyDescent="0.2">
      <c r="C1815" s="245"/>
    </row>
    <row r="1816" spans="3:3" x14ac:dyDescent="0.2">
      <c r="C1816" s="245"/>
    </row>
    <row r="1817" spans="3:3" x14ac:dyDescent="0.2">
      <c r="C1817" s="245"/>
    </row>
    <row r="1818" spans="3:3" x14ac:dyDescent="0.2">
      <c r="C1818" s="245"/>
    </row>
    <row r="1819" spans="3:3" x14ac:dyDescent="0.2">
      <c r="C1819" s="245"/>
    </row>
    <row r="1820" spans="3:3" x14ac:dyDescent="0.2">
      <c r="C1820" s="245"/>
    </row>
    <row r="1821" spans="3:3" x14ac:dyDescent="0.2">
      <c r="C1821" s="245"/>
    </row>
    <row r="1822" spans="3:3" x14ac:dyDescent="0.2">
      <c r="C1822" s="245"/>
    </row>
    <row r="1823" spans="3:3" x14ac:dyDescent="0.2">
      <c r="C1823" s="245"/>
    </row>
    <row r="1824" spans="3:3" x14ac:dyDescent="0.2">
      <c r="C1824" s="245"/>
    </row>
    <row r="1825" spans="3:3" x14ac:dyDescent="0.2">
      <c r="C1825" s="245"/>
    </row>
    <row r="1826" spans="3:3" x14ac:dyDescent="0.2">
      <c r="C1826" s="245"/>
    </row>
    <row r="1827" spans="3:3" x14ac:dyDescent="0.2">
      <c r="C1827" s="245"/>
    </row>
    <row r="1828" spans="3:3" x14ac:dyDescent="0.2">
      <c r="C1828" s="245"/>
    </row>
    <row r="1829" spans="3:3" x14ac:dyDescent="0.2">
      <c r="C1829" s="245"/>
    </row>
    <row r="1830" spans="3:3" x14ac:dyDescent="0.2">
      <c r="C1830" s="245"/>
    </row>
    <row r="1831" spans="3:3" x14ac:dyDescent="0.2">
      <c r="C1831" s="245"/>
    </row>
    <row r="1832" spans="3:3" x14ac:dyDescent="0.2">
      <c r="C1832" s="245"/>
    </row>
    <row r="1833" spans="3:3" x14ac:dyDescent="0.2">
      <c r="C1833" s="245"/>
    </row>
    <row r="1834" spans="3:3" x14ac:dyDescent="0.2">
      <c r="C1834" s="245"/>
    </row>
    <row r="1835" spans="3:3" x14ac:dyDescent="0.2">
      <c r="C1835" s="245"/>
    </row>
    <row r="1836" spans="3:3" x14ac:dyDescent="0.2">
      <c r="C1836" s="245"/>
    </row>
    <row r="1837" spans="3:3" x14ac:dyDescent="0.2">
      <c r="C1837" s="245"/>
    </row>
    <row r="1838" spans="3:3" x14ac:dyDescent="0.2">
      <c r="C1838" s="245"/>
    </row>
    <row r="1839" spans="3:3" x14ac:dyDescent="0.2">
      <c r="C1839" s="245"/>
    </row>
    <row r="1840" spans="3:3" x14ac:dyDescent="0.2">
      <c r="C1840" s="245"/>
    </row>
    <row r="1841" spans="3:3" x14ac:dyDescent="0.2">
      <c r="C1841" s="245"/>
    </row>
    <row r="1842" spans="3:3" x14ac:dyDescent="0.2">
      <c r="C1842" s="245"/>
    </row>
    <row r="1843" spans="3:3" x14ac:dyDescent="0.2">
      <c r="C1843" s="245"/>
    </row>
    <row r="1844" spans="3:3" x14ac:dyDescent="0.2">
      <c r="C1844" s="245"/>
    </row>
    <row r="1845" spans="3:3" x14ac:dyDescent="0.2">
      <c r="C1845" s="245"/>
    </row>
    <row r="1846" spans="3:3" x14ac:dyDescent="0.2">
      <c r="C1846" s="245"/>
    </row>
    <row r="1847" spans="3:3" x14ac:dyDescent="0.2">
      <c r="C1847" s="245"/>
    </row>
    <row r="1848" spans="3:3" x14ac:dyDescent="0.2">
      <c r="C1848" s="245"/>
    </row>
    <row r="1849" spans="3:3" x14ac:dyDescent="0.2">
      <c r="C1849" s="245"/>
    </row>
    <row r="1850" spans="3:3" x14ac:dyDescent="0.2">
      <c r="C1850" s="245"/>
    </row>
    <row r="1851" spans="3:3" x14ac:dyDescent="0.2">
      <c r="C1851" s="245"/>
    </row>
    <row r="1852" spans="3:3" x14ac:dyDescent="0.2">
      <c r="C1852" s="245"/>
    </row>
    <row r="1853" spans="3:3" x14ac:dyDescent="0.2">
      <c r="C1853" s="245"/>
    </row>
    <row r="1854" spans="3:3" x14ac:dyDescent="0.2">
      <c r="C1854" s="245"/>
    </row>
    <row r="1855" spans="3:3" x14ac:dyDescent="0.2">
      <c r="C1855" s="245"/>
    </row>
    <row r="1856" spans="3:3" x14ac:dyDescent="0.2">
      <c r="C1856" s="245"/>
    </row>
    <row r="1857" spans="3:3" x14ac:dyDescent="0.2">
      <c r="C1857" s="245"/>
    </row>
    <row r="1858" spans="3:3" x14ac:dyDescent="0.2">
      <c r="C1858" s="245"/>
    </row>
    <row r="1859" spans="3:3" x14ac:dyDescent="0.2">
      <c r="C1859" s="245"/>
    </row>
    <row r="1860" spans="3:3" x14ac:dyDescent="0.2">
      <c r="C1860" s="245"/>
    </row>
    <row r="1861" spans="3:3" x14ac:dyDescent="0.2">
      <c r="C1861" s="245"/>
    </row>
    <row r="1862" spans="3:3" x14ac:dyDescent="0.2">
      <c r="C1862" s="245"/>
    </row>
    <row r="1863" spans="3:3" x14ac:dyDescent="0.2">
      <c r="C1863" s="245"/>
    </row>
    <row r="1864" spans="3:3" x14ac:dyDescent="0.2">
      <c r="C1864" s="245"/>
    </row>
    <row r="1865" spans="3:3" x14ac:dyDescent="0.2">
      <c r="C1865" s="245"/>
    </row>
    <row r="1866" spans="3:3" x14ac:dyDescent="0.2">
      <c r="C1866" s="245"/>
    </row>
    <row r="1867" spans="3:3" x14ac:dyDescent="0.2">
      <c r="C1867" s="245"/>
    </row>
    <row r="1868" spans="3:3" x14ac:dyDescent="0.2">
      <c r="C1868" s="245"/>
    </row>
    <row r="1869" spans="3:3" x14ac:dyDescent="0.2">
      <c r="C1869" s="245"/>
    </row>
    <row r="1870" spans="3:3" x14ac:dyDescent="0.2">
      <c r="C1870" s="245"/>
    </row>
    <row r="1871" spans="3:3" x14ac:dyDescent="0.2">
      <c r="C1871" s="245"/>
    </row>
    <row r="1872" spans="3:3" x14ac:dyDescent="0.2">
      <c r="C1872" s="245"/>
    </row>
    <row r="1873" spans="3:3" x14ac:dyDescent="0.2">
      <c r="C1873" s="245"/>
    </row>
    <row r="1874" spans="3:3" x14ac:dyDescent="0.2">
      <c r="C1874" s="245"/>
    </row>
    <row r="1875" spans="3:3" x14ac:dyDescent="0.2">
      <c r="C1875" s="245"/>
    </row>
    <row r="1876" spans="3:3" x14ac:dyDescent="0.2">
      <c r="C1876" s="245"/>
    </row>
    <row r="1877" spans="3:3" x14ac:dyDescent="0.2">
      <c r="C1877" s="245"/>
    </row>
    <row r="1878" spans="3:3" x14ac:dyDescent="0.2">
      <c r="C1878" s="245"/>
    </row>
    <row r="1879" spans="3:3" x14ac:dyDescent="0.2">
      <c r="C1879" s="245"/>
    </row>
    <row r="1880" spans="3:3" x14ac:dyDescent="0.2">
      <c r="C1880" s="245"/>
    </row>
    <row r="1881" spans="3:3" x14ac:dyDescent="0.2">
      <c r="C1881" s="245"/>
    </row>
    <row r="1882" spans="3:3" x14ac:dyDescent="0.2">
      <c r="C1882" s="245"/>
    </row>
    <row r="1883" spans="3:3" x14ac:dyDescent="0.2">
      <c r="C1883" s="245"/>
    </row>
    <row r="1884" spans="3:3" x14ac:dyDescent="0.2">
      <c r="C1884" s="245"/>
    </row>
    <row r="1885" spans="3:3" x14ac:dyDescent="0.2">
      <c r="C1885" s="245"/>
    </row>
    <row r="1886" spans="3:3" x14ac:dyDescent="0.2">
      <c r="C1886" s="245"/>
    </row>
    <row r="1887" spans="3:3" x14ac:dyDescent="0.2">
      <c r="C1887" s="245"/>
    </row>
    <row r="1888" spans="3:3" x14ac:dyDescent="0.2">
      <c r="C1888" s="245"/>
    </row>
    <row r="1889" spans="3:3" x14ac:dyDescent="0.2">
      <c r="C1889" s="245"/>
    </row>
    <row r="1890" spans="3:3" x14ac:dyDescent="0.2">
      <c r="C1890" s="245"/>
    </row>
    <row r="1891" spans="3:3" x14ac:dyDescent="0.2">
      <c r="C1891" s="245"/>
    </row>
    <row r="1892" spans="3:3" x14ac:dyDescent="0.2">
      <c r="C1892" s="245"/>
    </row>
    <row r="1893" spans="3:3" x14ac:dyDescent="0.2">
      <c r="C1893" s="245"/>
    </row>
    <row r="1894" spans="3:3" x14ac:dyDescent="0.2">
      <c r="C1894" s="245"/>
    </row>
    <row r="1895" spans="3:3" x14ac:dyDescent="0.2">
      <c r="C1895" s="245"/>
    </row>
    <row r="1896" spans="3:3" x14ac:dyDescent="0.2">
      <c r="C1896" s="245"/>
    </row>
    <row r="1897" spans="3:3" x14ac:dyDescent="0.2">
      <c r="C1897" s="245"/>
    </row>
    <row r="1898" spans="3:3" x14ac:dyDescent="0.2">
      <c r="C1898" s="245"/>
    </row>
    <row r="1899" spans="3:3" x14ac:dyDescent="0.2">
      <c r="C1899" s="245"/>
    </row>
    <row r="1900" spans="3:3" x14ac:dyDescent="0.2">
      <c r="C1900" s="245"/>
    </row>
    <row r="1901" spans="3:3" x14ac:dyDescent="0.2">
      <c r="C1901" s="245"/>
    </row>
    <row r="1902" spans="3:3" x14ac:dyDescent="0.2">
      <c r="C1902" s="245"/>
    </row>
    <row r="1903" spans="3:3" x14ac:dyDescent="0.2">
      <c r="C1903" s="245"/>
    </row>
    <row r="1904" spans="3:3" x14ac:dyDescent="0.2">
      <c r="C1904" s="245"/>
    </row>
    <row r="1905" spans="3:3" x14ac:dyDescent="0.2">
      <c r="C1905" s="245"/>
    </row>
    <row r="1906" spans="3:3" x14ac:dyDescent="0.2">
      <c r="C1906" s="245"/>
    </row>
    <row r="1907" spans="3:3" x14ac:dyDescent="0.2">
      <c r="C1907" s="245"/>
    </row>
    <row r="1908" spans="3:3" x14ac:dyDescent="0.2">
      <c r="C1908" s="245"/>
    </row>
    <row r="1909" spans="3:3" x14ac:dyDescent="0.2">
      <c r="C1909" s="245"/>
    </row>
    <row r="1910" spans="3:3" x14ac:dyDescent="0.2">
      <c r="C1910" s="245"/>
    </row>
    <row r="1911" spans="3:3" x14ac:dyDescent="0.2">
      <c r="C1911" s="245"/>
    </row>
    <row r="1912" spans="3:3" x14ac:dyDescent="0.2">
      <c r="C1912" s="245"/>
    </row>
    <row r="1913" spans="3:3" x14ac:dyDescent="0.2">
      <c r="C1913" s="245"/>
    </row>
    <row r="1914" spans="3:3" x14ac:dyDescent="0.2">
      <c r="C1914" s="245"/>
    </row>
    <row r="1915" spans="3:3" x14ac:dyDescent="0.2">
      <c r="C1915" s="245"/>
    </row>
    <row r="1916" spans="3:3" x14ac:dyDescent="0.2">
      <c r="C1916" s="245"/>
    </row>
    <row r="1917" spans="3:3" x14ac:dyDescent="0.2">
      <c r="C1917" s="245"/>
    </row>
    <row r="1918" spans="3:3" x14ac:dyDescent="0.2">
      <c r="C1918" s="245"/>
    </row>
    <row r="1919" spans="3:3" x14ac:dyDescent="0.2">
      <c r="C1919" s="245"/>
    </row>
    <row r="1920" spans="3:3" x14ac:dyDescent="0.2">
      <c r="C1920" s="245"/>
    </row>
    <row r="1921" spans="3:3" x14ac:dyDescent="0.2">
      <c r="C1921" s="245"/>
    </row>
    <row r="1922" spans="3:3" x14ac:dyDescent="0.2">
      <c r="C1922" s="245"/>
    </row>
    <row r="1923" spans="3:3" x14ac:dyDescent="0.2">
      <c r="C1923" s="245"/>
    </row>
    <row r="1924" spans="3:3" x14ac:dyDescent="0.2">
      <c r="C1924" s="245"/>
    </row>
    <row r="1925" spans="3:3" x14ac:dyDescent="0.2">
      <c r="C1925" s="245"/>
    </row>
    <row r="1926" spans="3:3" x14ac:dyDescent="0.2">
      <c r="C1926" s="245"/>
    </row>
    <row r="1927" spans="3:3" x14ac:dyDescent="0.2">
      <c r="C1927" s="245"/>
    </row>
    <row r="1928" spans="3:3" x14ac:dyDescent="0.2">
      <c r="C1928" s="245"/>
    </row>
    <row r="1929" spans="3:3" x14ac:dyDescent="0.2">
      <c r="C1929" s="245"/>
    </row>
    <row r="1930" spans="3:3" x14ac:dyDescent="0.2">
      <c r="C1930" s="245"/>
    </row>
    <row r="1931" spans="3:3" x14ac:dyDescent="0.2">
      <c r="C1931" s="245"/>
    </row>
    <row r="1932" spans="3:3" x14ac:dyDescent="0.2">
      <c r="C1932" s="245"/>
    </row>
    <row r="1933" spans="3:3" x14ac:dyDescent="0.2">
      <c r="C1933" s="245"/>
    </row>
    <row r="1934" spans="3:3" x14ac:dyDescent="0.2">
      <c r="C1934" s="245"/>
    </row>
    <row r="1935" spans="3:3" x14ac:dyDescent="0.2">
      <c r="C1935" s="245"/>
    </row>
    <row r="1936" spans="3:3" x14ac:dyDescent="0.2">
      <c r="C1936" s="245"/>
    </row>
    <row r="1937" spans="3:3" x14ac:dyDescent="0.2">
      <c r="C1937" s="245"/>
    </row>
    <row r="1938" spans="3:3" x14ac:dyDescent="0.2">
      <c r="C1938" s="245"/>
    </row>
    <row r="1939" spans="3:3" x14ac:dyDescent="0.2">
      <c r="C1939" s="245"/>
    </row>
    <row r="1940" spans="3:3" x14ac:dyDescent="0.2">
      <c r="C1940" s="245"/>
    </row>
    <row r="1941" spans="3:3" x14ac:dyDescent="0.2">
      <c r="C1941" s="245"/>
    </row>
    <row r="1942" spans="3:3" x14ac:dyDescent="0.2">
      <c r="C1942" s="245"/>
    </row>
    <row r="1943" spans="3:3" x14ac:dyDescent="0.2">
      <c r="C1943" s="245"/>
    </row>
    <row r="1944" spans="3:3" x14ac:dyDescent="0.2">
      <c r="C1944" s="245"/>
    </row>
    <row r="1945" spans="3:3" x14ac:dyDescent="0.2">
      <c r="C1945" s="245"/>
    </row>
    <row r="1946" spans="3:3" x14ac:dyDescent="0.2">
      <c r="C1946" s="245"/>
    </row>
    <row r="1947" spans="3:3" x14ac:dyDescent="0.2">
      <c r="C1947" s="245"/>
    </row>
    <row r="1948" spans="3:3" x14ac:dyDescent="0.2">
      <c r="C1948" s="245"/>
    </row>
    <row r="1949" spans="3:3" x14ac:dyDescent="0.2">
      <c r="C1949" s="245"/>
    </row>
    <row r="1950" spans="3:3" x14ac:dyDescent="0.2">
      <c r="C1950" s="245"/>
    </row>
    <row r="1951" spans="3:3" x14ac:dyDescent="0.2">
      <c r="C1951" s="245"/>
    </row>
    <row r="1952" spans="3:3" x14ac:dyDescent="0.2">
      <c r="C1952" s="245"/>
    </row>
    <row r="1953" spans="3:3" x14ac:dyDescent="0.2">
      <c r="C1953" s="245"/>
    </row>
    <row r="1954" spans="3:3" x14ac:dyDescent="0.2">
      <c r="C1954" s="245"/>
    </row>
    <row r="1955" spans="3:3" x14ac:dyDescent="0.2">
      <c r="C1955" s="245"/>
    </row>
    <row r="1956" spans="3:3" x14ac:dyDescent="0.2">
      <c r="C1956" s="245"/>
    </row>
    <row r="1957" spans="3:3" x14ac:dyDescent="0.2">
      <c r="C1957" s="245"/>
    </row>
    <row r="1958" spans="3:3" x14ac:dyDescent="0.2">
      <c r="C1958" s="245"/>
    </row>
    <row r="1959" spans="3:3" x14ac:dyDescent="0.2">
      <c r="C1959" s="245"/>
    </row>
    <row r="1960" spans="3:3" x14ac:dyDescent="0.2">
      <c r="C1960" s="245"/>
    </row>
    <row r="1961" spans="3:3" x14ac:dyDescent="0.2">
      <c r="C1961" s="245"/>
    </row>
    <row r="1962" spans="3:3" x14ac:dyDescent="0.2">
      <c r="C1962" s="245"/>
    </row>
    <row r="1963" spans="3:3" x14ac:dyDescent="0.2">
      <c r="C1963" s="245"/>
    </row>
    <row r="1964" spans="3:3" x14ac:dyDescent="0.2">
      <c r="C1964" s="245"/>
    </row>
    <row r="1965" spans="3:3" x14ac:dyDescent="0.2">
      <c r="C1965" s="245"/>
    </row>
    <row r="1966" spans="3:3" x14ac:dyDescent="0.2">
      <c r="C1966" s="245"/>
    </row>
    <row r="1967" spans="3:3" x14ac:dyDescent="0.2">
      <c r="C1967" s="245"/>
    </row>
    <row r="1968" spans="3:3" x14ac:dyDescent="0.2">
      <c r="C1968" s="245"/>
    </row>
    <row r="1969" spans="3:3" x14ac:dyDescent="0.2">
      <c r="C1969" s="245"/>
    </row>
    <row r="1970" spans="3:3" x14ac:dyDescent="0.2">
      <c r="C1970" s="245"/>
    </row>
    <row r="1971" spans="3:3" x14ac:dyDescent="0.2">
      <c r="C1971" s="245"/>
    </row>
    <row r="1972" spans="3:3" x14ac:dyDescent="0.2">
      <c r="C1972" s="245"/>
    </row>
    <row r="1973" spans="3:3" x14ac:dyDescent="0.2">
      <c r="C1973" s="245"/>
    </row>
    <row r="1974" spans="3:3" x14ac:dyDescent="0.2">
      <c r="C1974" s="245"/>
    </row>
    <row r="1975" spans="3:3" x14ac:dyDescent="0.2">
      <c r="C1975" s="245"/>
    </row>
    <row r="1976" spans="3:3" x14ac:dyDescent="0.2">
      <c r="C1976" s="245"/>
    </row>
    <row r="1977" spans="3:3" x14ac:dyDescent="0.2">
      <c r="C1977" s="245"/>
    </row>
    <row r="1978" spans="3:3" x14ac:dyDescent="0.2">
      <c r="C1978" s="245"/>
    </row>
    <row r="1979" spans="3:3" x14ac:dyDescent="0.2">
      <c r="C1979" s="245"/>
    </row>
    <row r="1980" spans="3:3" x14ac:dyDescent="0.2">
      <c r="C1980" s="245"/>
    </row>
    <row r="1981" spans="3:3" x14ac:dyDescent="0.2">
      <c r="C1981" s="245"/>
    </row>
    <row r="1982" spans="3:3" x14ac:dyDescent="0.2">
      <c r="C1982" s="245"/>
    </row>
    <row r="1983" spans="3:3" x14ac:dyDescent="0.2">
      <c r="C1983" s="245"/>
    </row>
    <row r="1984" spans="3:3" x14ac:dyDescent="0.2">
      <c r="C1984" s="245"/>
    </row>
    <row r="1985" spans="3:3" x14ac:dyDescent="0.2">
      <c r="C1985" s="245"/>
    </row>
    <row r="1986" spans="3:3" x14ac:dyDescent="0.2">
      <c r="C1986" s="245"/>
    </row>
    <row r="1987" spans="3:3" x14ac:dyDescent="0.2">
      <c r="C1987" s="245"/>
    </row>
    <row r="1988" spans="3:3" x14ac:dyDescent="0.2">
      <c r="C1988" s="245"/>
    </row>
    <row r="1989" spans="3:3" x14ac:dyDescent="0.2">
      <c r="C1989" s="245"/>
    </row>
    <row r="1990" spans="3:3" x14ac:dyDescent="0.2">
      <c r="C1990" s="245"/>
    </row>
    <row r="1991" spans="3:3" x14ac:dyDescent="0.2">
      <c r="C1991" s="245"/>
    </row>
    <row r="1992" spans="3:3" x14ac:dyDescent="0.2">
      <c r="C1992" s="245"/>
    </row>
    <row r="1993" spans="3:3" x14ac:dyDescent="0.2">
      <c r="C1993" s="245"/>
    </row>
    <row r="1994" spans="3:3" x14ac:dyDescent="0.2">
      <c r="C1994" s="245"/>
    </row>
    <row r="1995" spans="3:3" x14ac:dyDescent="0.2">
      <c r="C1995" s="245"/>
    </row>
    <row r="1996" spans="3:3" x14ac:dyDescent="0.2">
      <c r="C1996" s="245"/>
    </row>
    <row r="1997" spans="3:3" x14ac:dyDescent="0.2">
      <c r="C1997" s="245"/>
    </row>
    <row r="1998" spans="3:3" x14ac:dyDescent="0.2">
      <c r="C1998" s="245"/>
    </row>
    <row r="1999" spans="3:3" x14ac:dyDescent="0.2">
      <c r="C1999" s="245"/>
    </row>
    <row r="2000" spans="3:3" x14ac:dyDescent="0.2">
      <c r="C2000" s="245"/>
    </row>
    <row r="2001" spans="3:3" x14ac:dyDescent="0.2">
      <c r="C2001" s="245"/>
    </row>
    <row r="2002" spans="3:3" x14ac:dyDescent="0.2">
      <c r="C2002" s="245"/>
    </row>
    <row r="2003" spans="3:3" x14ac:dyDescent="0.2">
      <c r="C2003" s="245"/>
    </row>
    <row r="2004" spans="3:3" x14ac:dyDescent="0.2">
      <c r="C2004" s="245"/>
    </row>
    <row r="2005" spans="3:3" x14ac:dyDescent="0.2">
      <c r="C2005" s="245"/>
    </row>
    <row r="2006" spans="3:3" x14ac:dyDescent="0.2">
      <c r="C2006" s="245"/>
    </row>
    <row r="2007" spans="3:3" x14ac:dyDescent="0.2">
      <c r="C2007" s="245"/>
    </row>
    <row r="2008" spans="3:3" x14ac:dyDescent="0.2">
      <c r="C2008" s="245"/>
    </row>
    <row r="2009" spans="3:3" x14ac:dyDescent="0.2">
      <c r="C2009" s="245"/>
    </row>
    <row r="2010" spans="3:3" x14ac:dyDescent="0.2">
      <c r="C2010" s="245"/>
    </row>
    <row r="2011" spans="3:3" x14ac:dyDescent="0.2">
      <c r="C2011" s="245"/>
    </row>
    <row r="2012" spans="3:3" x14ac:dyDescent="0.2">
      <c r="C2012" s="245"/>
    </row>
    <row r="2013" spans="3:3" x14ac:dyDescent="0.2">
      <c r="C2013" s="245"/>
    </row>
    <row r="2014" spans="3:3" x14ac:dyDescent="0.2">
      <c r="C2014" s="245"/>
    </row>
    <row r="2015" spans="3:3" x14ac:dyDescent="0.2">
      <c r="C2015" s="245"/>
    </row>
    <row r="2016" spans="3:3" x14ac:dyDescent="0.2">
      <c r="C2016" s="245"/>
    </row>
    <row r="2017" spans="3:3" x14ac:dyDescent="0.2">
      <c r="C2017" s="245"/>
    </row>
    <row r="2018" spans="3:3" x14ac:dyDescent="0.2">
      <c r="C2018" s="245"/>
    </row>
    <row r="2019" spans="3:3" x14ac:dyDescent="0.2">
      <c r="C2019" s="245"/>
    </row>
    <row r="2020" spans="3:3" x14ac:dyDescent="0.2">
      <c r="C2020" s="245"/>
    </row>
    <row r="2021" spans="3:3" x14ac:dyDescent="0.2">
      <c r="C2021" s="245"/>
    </row>
    <row r="2022" spans="3:3" x14ac:dyDescent="0.2">
      <c r="C2022" s="245"/>
    </row>
    <row r="2023" spans="3:3" x14ac:dyDescent="0.2">
      <c r="C2023" s="245"/>
    </row>
    <row r="2024" spans="3:3" x14ac:dyDescent="0.2">
      <c r="C2024" s="245"/>
    </row>
    <row r="2025" spans="3:3" x14ac:dyDescent="0.2">
      <c r="C2025" s="245"/>
    </row>
    <row r="2026" spans="3:3" x14ac:dyDescent="0.2">
      <c r="C2026" s="245"/>
    </row>
    <row r="2027" spans="3:3" x14ac:dyDescent="0.2">
      <c r="C2027" s="245"/>
    </row>
    <row r="2028" spans="3:3" x14ac:dyDescent="0.2">
      <c r="C2028" s="245"/>
    </row>
    <row r="2029" spans="3:3" x14ac:dyDescent="0.2">
      <c r="C2029" s="245"/>
    </row>
    <row r="2030" spans="3:3" x14ac:dyDescent="0.2">
      <c r="C2030" s="245"/>
    </row>
    <row r="2031" spans="3:3" x14ac:dyDescent="0.2">
      <c r="C2031" s="245"/>
    </row>
    <row r="2032" spans="3:3" x14ac:dyDescent="0.2">
      <c r="C2032" s="245"/>
    </row>
    <row r="2033" spans="3:3" x14ac:dyDescent="0.2">
      <c r="C2033" s="245"/>
    </row>
    <row r="2034" spans="3:3" x14ac:dyDescent="0.2">
      <c r="C2034" s="245"/>
    </row>
    <row r="2035" spans="3:3" x14ac:dyDescent="0.2">
      <c r="C2035" s="245"/>
    </row>
    <row r="2036" spans="3:3" x14ac:dyDescent="0.2">
      <c r="C2036" s="245"/>
    </row>
    <row r="2037" spans="3:3" x14ac:dyDescent="0.2">
      <c r="C2037" s="245"/>
    </row>
    <row r="2038" spans="3:3" x14ac:dyDescent="0.2">
      <c r="C2038" s="245"/>
    </row>
    <row r="2039" spans="3:3" x14ac:dyDescent="0.2">
      <c r="C2039" s="245"/>
    </row>
    <row r="2040" spans="3:3" x14ac:dyDescent="0.2">
      <c r="C2040" s="245"/>
    </row>
    <row r="2041" spans="3:3" x14ac:dyDescent="0.2">
      <c r="C2041" s="245"/>
    </row>
    <row r="2042" spans="3:3" x14ac:dyDescent="0.2">
      <c r="C2042" s="245"/>
    </row>
    <row r="2043" spans="3:3" x14ac:dyDescent="0.2">
      <c r="C2043" s="245"/>
    </row>
    <row r="2044" spans="3:3" x14ac:dyDescent="0.2">
      <c r="C2044" s="245"/>
    </row>
    <row r="2045" spans="3:3" x14ac:dyDescent="0.2">
      <c r="C2045" s="245"/>
    </row>
    <row r="2046" spans="3:3" x14ac:dyDescent="0.2">
      <c r="C2046" s="245"/>
    </row>
    <row r="2047" spans="3:3" x14ac:dyDescent="0.2">
      <c r="C2047" s="245"/>
    </row>
    <row r="2048" spans="3:3" x14ac:dyDescent="0.2">
      <c r="C2048" s="245"/>
    </row>
    <row r="2049" spans="3:3" x14ac:dyDescent="0.2">
      <c r="C2049" s="245"/>
    </row>
    <row r="2050" spans="3:3" x14ac:dyDescent="0.2">
      <c r="C2050" s="245"/>
    </row>
    <row r="2051" spans="3:3" x14ac:dyDescent="0.2">
      <c r="C2051" s="245"/>
    </row>
    <row r="2052" spans="3:3" x14ac:dyDescent="0.2">
      <c r="C2052" s="245"/>
    </row>
    <row r="2053" spans="3:3" x14ac:dyDescent="0.2">
      <c r="C2053" s="245"/>
    </row>
    <row r="2054" spans="3:3" x14ac:dyDescent="0.2">
      <c r="C2054" s="245"/>
    </row>
    <row r="2055" spans="3:3" x14ac:dyDescent="0.2">
      <c r="C2055" s="245"/>
    </row>
    <row r="2056" spans="3:3" x14ac:dyDescent="0.2">
      <c r="C2056" s="245"/>
    </row>
    <row r="2057" spans="3:3" x14ac:dyDescent="0.2">
      <c r="C2057" s="245"/>
    </row>
    <row r="2058" spans="3:3" x14ac:dyDescent="0.2">
      <c r="C2058" s="245"/>
    </row>
    <row r="2059" spans="3:3" x14ac:dyDescent="0.2">
      <c r="C2059" s="245"/>
    </row>
    <row r="2060" spans="3:3" x14ac:dyDescent="0.2">
      <c r="C2060" s="245"/>
    </row>
    <row r="2061" spans="3:3" x14ac:dyDescent="0.2">
      <c r="C2061" s="245"/>
    </row>
    <row r="2062" spans="3:3" x14ac:dyDescent="0.2">
      <c r="C2062" s="245"/>
    </row>
    <row r="2063" spans="3:3" x14ac:dyDescent="0.2">
      <c r="C2063" s="245"/>
    </row>
    <row r="2064" spans="3:3" x14ac:dyDescent="0.2">
      <c r="C2064" s="245"/>
    </row>
    <row r="2065" spans="3:3" x14ac:dyDescent="0.2">
      <c r="C2065" s="245"/>
    </row>
    <row r="2066" spans="3:3" x14ac:dyDescent="0.2">
      <c r="C2066" s="245"/>
    </row>
    <row r="2067" spans="3:3" x14ac:dyDescent="0.2">
      <c r="C2067" s="245"/>
    </row>
    <row r="2068" spans="3:3" x14ac:dyDescent="0.2">
      <c r="C2068" s="245"/>
    </row>
    <row r="2069" spans="3:3" x14ac:dyDescent="0.2">
      <c r="C2069" s="245"/>
    </row>
    <row r="2070" spans="3:3" x14ac:dyDescent="0.2">
      <c r="C2070" s="245"/>
    </row>
    <row r="2071" spans="3:3" x14ac:dyDescent="0.2">
      <c r="C2071" s="245"/>
    </row>
    <row r="2072" spans="3:3" x14ac:dyDescent="0.2">
      <c r="C2072" s="245"/>
    </row>
    <row r="2073" spans="3:3" x14ac:dyDescent="0.2">
      <c r="C2073" s="245"/>
    </row>
    <row r="2074" spans="3:3" x14ac:dyDescent="0.2">
      <c r="C2074" s="245"/>
    </row>
    <row r="2075" spans="3:3" x14ac:dyDescent="0.2">
      <c r="C2075" s="245"/>
    </row>
    <row r="2076" spans="3:3" x14ac:dyDescent="0.2">
      <c r="C2076" s="245"/>
    </row>
    <row r="2077" spans="3:3" x14ac:dyDescent="0.2">
      <c r="C2077" s="245"/>
    </row>
    <row r="2078" spans="3:3" x14ac:dyDescent="0.2">
      <c r="C2078" s="245"/>
    </row>
    <row r="2079" spans="3:3" x14ac:dyDescent="0.2">
      <c r="C2079" s="245"/>
    </row>
    <row r="2080" spans="3:3" x14ac:dyDescent="0.2">
      <c r="C2080" s="245"/>
    </row>
    <row r="2081" spans="3:3" x14ac:dyDescent="0.2">
      <c r="C2081" s="245"/>
    </row>
    <row r="2082" spans="3:3" x14ac:dyDescent="0.2">
      <c r="C2082" s="245"/>
    </row>
    <row r="2083" spans="3:3" x14ac:dyDescent="0.2">
      <c r="C2083" s="245"/>
    </row>
    <row r="2084" spans="3:3" x14ac:dyDescent="0.2">
      <c r="C2084" s="245"/>
    </row>
    <row r="2085" spans="3:3" x14ac:dyDescent="0.2">
      <c r="C2085" s="245"/>
    </row>
    <row r="2086" spans="3:3" x14ac:dyDescent="0.2">
      <c r="C2086" s="245"/>
    </row>
    <row r="2087" spans="3:3" x14ac:dyDescent="0.2">
      <c r="C2087" s="245"/>
    </row>
    <row r="2088" spans="3:3" x14ac:dyDescent="0.2">
      <c r="C2088" s="245"/>
    </row>
    <row r="2089" spans="3:3" x14ac:dyDescent="0.2">
      <c r="C2089" s="245"/>
    </row>
    <row r="2090" spans="3:3" x14ac:dyDescent="0.2">
      <c r="C2090" s="245"/>
    </row>
    <row r="2091" spans="3:3" x14ac:dyDescent="0.2">
      <c r="C2091" s="245"/>
    </row>
    <row r="2092" spans="3:3" x14ac:dyDescent="0.2">
      <c r="C2092" s="245"/>
    </row>
    <row r="2093" spans="3:3" x14ac:dyDescent="0.2">
      <c r="C2093" s="245"/>
    </row>
    <row r="2094" spans="3:3" x14ac:dyDescent="0.2">
      <c r="C2094" s="245"/>
    </row>
    <row r="2095" spans="3:3" x14ac:dyDescent="0.2">
      <c r="C2095" s="245"/>
    </row>
    <row r="2096" spans="3:3" x14ac:dyDescent="0.2">
      <c r="C2096" s="245"/>
    </row>
    <row r="2097" spans="3:3" x14ac:dyDescent="0.2">
      <c r="C2097" s="245"/>
    </row>
    <row r="2098" spans="3:3" x14ac:dyDescent="0.2">
      <c r="C2098" s="245"/>
    </row>
    <row r="2099" spans="3:3" x14ac:dyDescent="0.2">
      <c r="C2099" s="245"/>
    </row>
    <row r="2100" spans="3:3" x14ac:dyDescent="0.2">
      <c r="C2100" s="245"/>
    </row>
    <row r="2101" spans="3:3" x14ac:dyDescent="0.2">
      <c r="C2101" s="245"/>
    </row>
    <row r="2102" spans="3:3" x14ac:dyDescent="0.2">
      <c r="C2102" s="245"/>
    </row>
    <row r="2103" spans="3:3" x14ac:dyDescent="0.2">
      <c r="C2103" s="245"/>
    </row>
    <row r="2104" spans="3:3" x14ac:dyDescent="0.2">
      <c r="C2104" s="245"/>
    </row>
    <row r="2105" spans="3:3" x14ac:dyDescent="0.2">
      <c r="C2105" s="245"/>
    </row>
    <row r="2106" spans="3:3" x14ac:dyDescent="0.2">
      <c r="C2106" s="245"/>
    </row>
    <row r="2107" spans="3:3" x14ac:dyDescent="0.2">
      <c r="C2107" s="245"/>
    </row>
    <row r="2108" spans="3:3" x14ac:dyDescent="0.2">
      <c r="C2108" s="245"/>
    </row>
    <row r="2109" spans="3:3" x14ac:dyDescent="0.2">
      <c r="C2109" s="245"/>
    </row>
    <row r="2110" spans="3:3" x14ac:dyDescent="0.2">
      <c r="C2110" s="245"/>
    </row>
    <row r="2111" spans="3:3" x14ac:dyDescent="0.2">
      <c r="C2111" s="245"/>
    </row>
    <row r="2112" spans="3:3" x14ac:dyDescent="0.2">
      <c r="C2112" s="245"/>
    </row>
    <row r="2113" spans="3:3" x14ac:dyDescent="0.2">
      <c r="C2113" s="245"/>
    </row>
    <row r="2114" spans="3:3" x14ac:dyDescent="0.2">
      <c r="C2114" s="245"/>
    </row>
    <row r="2115" spans="3:3" x14ac:dyDescent="0.2">
      <c r="C2115" s="245"/>
    </row>
    <row r="2116" spans="3:3" x14ac:dyDescent="0.2">
      <c r="C2116" s="245"/>
    </row>
    <row r="2117" spans="3:3" x14ac:dyDescent="0.2">
      <c r="C2117" s="245"/>
    </row>
    <row r="2118" spans="3:3" x14ac:dyDescent="0.2">
      <c r="C2118" s="245"/>
    </row>
    <row r="2119" spans="3:3" x14ac:dyDescent="0.2">
      <c r="C2119" s="245"/>
    </row>
    <row r="2120" spans="3:3" x14ac:dyDescent="0.2">
      <c r="C2120" s="245"/>
    </row>
    <row r="2121" spans="3:3" x14ac:dyDescent="0.2">
      <c r="C2121" s="245"/>
    </row>
    <row r="2122" spans="3:3" x14ac:dyDescent="0.2">
      <c r="C2122" s="245"/>
    </row>
    <row r="2123" spans="3:3" x14ac:dyDescent="0.2">
      <c r="C2123" s="245"/>
    </row>
    <row r="2124" spans="3:3" x14ac:dyDescent="0.2">
      <c r="C2124" s="245"/>
    </row>
    <row r="2125" spans="3:3" x14ac:dyDescent="0.2">
      <c r="C2125" s="245"/>
    </row>
    <row r="2126" spans="3:3" x14ac:dyDescent="0.2">
      <c r="C2126" s="245"/>
    </row>
    <row r="2127" spans="3:3" x14ac:dyDescent="0.2">
      <c r="C2127" s="245"/>
    </row>
    <row r="2128" spans="3:3" x14ac:dyDescent="0.2">
      <c r="C2128" s="245"/>
    </row>
    <row r="2129" spans="3:3" x14ac:dyDescent="0.2">
      <c r="C2129" s="245"/>
    </row>
    <row r="2130" spans="3:3" x14ac:dyDescent="0.2">
      <c r="C2130" s="245"/>
    </row>
    <row r="2131" spans="3:3" x14ac:dyDescent="0.2">
      <c r="C2131" s="245"/>
    </row>
    <row r="2132" spans="3:3" x14ac:dyDescent="0.2">
      <c r="C2132" s="245"/>
    </row>
    <row r="2133" spans="3:3" x14ac:dyDescent="0.2">
      <c r="C2133" s="245"/>
    </row>
    <row r="2134" spans="3:3" x14ac:dyDescent="0.2">
      <c r="C2134" s="245"/>
    </row>
    <row r="2135" spans="3:3" x14ac:dyDescent="0.2">
      <c r="C2135" s="245"/>
    </row>
    <row r="2136" spans="3:3" x14ac:dyDescent="0.2">
      <c r="C2136" s="245"/>
    </row>
    <row r="2137" spans="3:3" x14ac:dyDescent="0.2">
      <c r="C2137" s="245"/>
    </row>
    <row r="2138" spans="3:3" x14ac:dyDescent="0.2">
      <c r="C2138" s="245"/>
    </row>
    <row r="2139" spans="3:3" x14ac:dyDescent="0.2">
      <c r="C2139" s="245"/>
    </row>
    <row r="2140" spans="3:3" x14ac:dyDescent="0.2">
      <c r="C2140" s="245"/>
    </row>
    <row r="2141" spans="3:3" x14ac:dyDescent="0.2">
      <c r="C2141" s="245"/>
    </row>
    <row r="2142" spans="3:3" x14ac:dyDescent="0.2">
      <c r="C2142" s="245"/>
    </row>
    <row r="2143" spans="3:3" x14ac:dyDescent="0.2">
      <c r="C2143" s="245"/>
    </row>
    <row r="2144" spans="3:3" x14ac:dyDescent="0.2">
      <c r="C2144" s="245"/>
    </row>
    <row r="2145" spans="3:3" x14ac:dyDescent="0.2">
      <c r="C2145" s="245"/>
    </row>
    <row r="2146" spans="3:3" x14ac:dyDescent="0.2">
      <c r="C2146" s="245"/>
    </row>
  </sheetData>
  <sheetProtection selectLockedCells="1"/>
  <mergeCells count="7">
    <mergeCell ref="C2:E2"/>
    <mergeCell ref="F2:H2"/>
    <mergeCell ref="A44:B44"/>
    <mergeCell ref="A40:B40"/>
    <mergeCell ref="F3:G3"/>
    <mergeCell ref="C3:D3"/>
    <mergeCell ref="A5:A6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&amp;R&amp;8Fragebogen zur DGTHG-Leistungsstatistik 2017, Seite 8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2">
    <tabColor indexed="44"/>
    <pageSetUpPr fitToPage="1"/>
  </sheetPr>
  <dimension ref="A1:R2124"/>
  <sheetViews>
    <sheetView workbookViewId="0">
      <selection activeCell="M18" sqref="M18"/>
    </sheetView>
  </sheetViews>
  <sheetFormatPr baseColWidth="10" defaultRowHeight="12.75" x14ac:dyDescent="0.2"/>
  <cols>
    <col min="1" max="1" width="12.375" style="244" customWidth="1"/>
    <col min="2" max="2" width="27.375" style="188" customWidth="1"/>
    <col min="3" max="3" width="5.25" style="185" customWidth="1"/>
    <col min="4" max="4" width="7" style="185" customWidth="1"/>
    <col min="5" max="5" width="5.875" style="186" customWidth="1"/>
    <col min="6" max="6" width="7.5" style="185" customWidth="1"/>
    <col min="7" max="7" width="5.625" style="98" customWidth="1"/>
    <col min="8" max="16384" width="11" style="98"/>
  </cols>
  <sheetData>
    <row r="1" spans="1:18" x14ac:dyDescent="0.2">
      <c r="B1" s="184"/>
      <c r="F1" s="30" t="str">
        <f>CONCATENATE("Fragebogen zur DGTHG-Leistungsstatistik ",Gesamt!$E$1,", Seite 9")</f>
        <v>Fragebogen zur DGTHG-Leistungsstatistik 2025, Seite 9</v>
      </c>
    </row>
    <row r="2" spans="1:18" ht="18" customHeight="1" x14ac:dyDescent="0.25">
      <c r="A2" s="8" t="s">
        <v>290</v>
      </c>
      <c r="B2" s="184"/>
    </row>
    <row r="3" spans="1:18" x14ac:dyDescent="0.2">
      <c r="A3" s="187" t="s">
        <v>288</v>
      </c>
      <c r="B3" s="184"/>
    </row>
    <row r="4" spans="1:18" ht="4.5" customHeight="1" x14ac:dyDescent="0.2">
      <c r="A4" s="187"/>
      <c r="B4" s="184"/>
    </row>
    <row r="5" spans="1:18" ht="14.25" x14ac:dyDescent="0.2">
      <c r="A5" s="189"/>
      <c r="B5" s="190"/>
      <c r="C5" s="1095" t="s">
        <v>203</v>
      </c>
      <c r="D5" s="1096"/>
      <c r="E5" s="1095" t="s">
        <v>293</v>
      </c>
      <c r="F5" s="1096"/>
      <c r="R5" s="30"/>
    </row>
    <row r="6" spans="1:18" ht="14.25" x14ac:dyDescent="0.2">
      <c r="A6" s="191" t="s">
        <v>214</v>
      </c>
      <c r="B6" s="192"/>
      <c r="C6" s="1098" t="s">
        <v>215</v>
      </c>
      <c r="D6" s="1100"/>
      <c r="E6" s="1098" t="s">
        <v>215</v>
      </c>
      <c r="F6" s="1099"/>
    </row>
    <row r="7" spans="1:18" ht="27.75" customHeight="1" x14ac:dyDescent="0.2">
      <c r="A7" s="1090" t="s">
        <v>195</v>
      </c>
      <c r="B7" s="1091"/>
      <c r="C7" s="331" t="s">
        <v>424</v>
      </c>
      <c r="D7" s="748"/>
      <c r="E7" s="331" t="s">
        <v>430</v>
      </c>
      <c r="F7" s="748"/>
      <c r="G7" s="332"/>
    </row>
    <row r="8" spans="1:18" ht="27" customHeight="1" x14ac:dyDescent="0.2">
      <c r="A8" s="1102" t="s">
        <v>1</v>
      </c>
      <c r="B8" s="1103"/>
      <c r="C8" s="207" t="s">
        <v>425</v>
      </c>
      <c r="D8" s="749"/>
      <c r="E8" s="207" t="s">
        <v>431</v>
      </c>
      <c r="F8" s="749"/>
      <c r="G8" s="332"/>
    </row>
    <row r="9" spans="1:18" ht="17.25" customHeight="1" x14ac:dyDescent="0.2">
      <c r="A9" s="1102" t="s">
        <v>2</v>
      </c>
      <c r="B9" s="1103"/>
      <c r="C9" s="207" t="s">
        <v>426</v>
      </c>
      <c r="D9" s="749"/>
      <c r="E9" s="207" t="s">
        <v>432</v>
      </c>
      <c r="F9" s="749"/>
      <c r="G9" s="332"/>
      <c r="I9" s="1106"/>
      <c r="J9" s="1106"/>
      <c r="K9" s="1106"/>
      <c r="L9" s="1106"/>
    </row>
    <row r="10" spans="1:18" ht="15" customHeight="1" x14ac:dyDescent="0.2">
      <c r="A10" s="333" t="s">
        <v>496</v>
      </c>
      <c r="B10" s="334"/>
      <c r="C10" s="207" t="s">
        <v>427</v>
      </c>
      <c r="D10" s="749"/>
      <c r="E10" s="207" t="s">
        <v>433</v>
      </c>
      <c r="F10" s="749"/>
      <c r="G10" s="332"/>
      <c r="I10" s="1106"/>
      <c r="J10" s="1106"/>
      <c r="K10" s="1106"/>
      <c r="L10" s="1106"/>
    </row>
    <row r="11" spans="1:18" ht="15" customHeight="1" x14ac:dyDescent="0.2">
      <c r="A11" s="1085" t="s">
        <v>151</v>
      </c>
      <c r="B11" s="1089"/>
      <c r="C11" s="206" t="s">
        <v>428</v>
      </c>
      <c r="D11" s="749"/>
      <c r="E11" s="206" t="s">
        <v>434</v>
      </c>
      <c r="F11" s="749"/>
      <c r="G11" s="332"/>
      <c r="H11" s="668"/>
      <c r="I11" s="1106"/>
      <c r="J11" s="1106"/>
      <c r="K11" s="1106"/>
      <c r="L11" s="1106"/>
    </row>
    <row r="12" spans="1:18" ht="15" customHeight="1" x14ac:dyDescent="0.2">
      <c r="A12" s="1107" t="s">
        <v>754</v>
      </c>
      <c r="B12" s="1086"/>
      <c r="C12" s="653" t="s">
        <v>844</v>
      </c>
      <c r="D12" s="750"/>
      <c r="E12" s="653" t="s">
        <v>455</v>
      </c>
      <c r="F12" s="750"/>
      <c r="G12" s="332"/>
      <c r="H12" s="668"/>
      <c r="I12" s="1101"/>
      <c r="J12" s="1101"/>
      <c r="K12" s="1101"/>
      <c r="L12" s="1101"/>
    </row>
    <row r="13" spans="1:18" ht="25.5" customHeight="1" x14ac:dyDescent="0.2">
      <c r="A13" s="1104" t="s">
        <v>149</v>
      </c>
      <c r="B13" s="1105"/>
      <c r="C13" s="331" t="s">
        <v>560</v>
      </c>
      <c r="D13" s="750"/>
      <c r="E13" s="331" t="s">
        <v>561</v>
      </c>
      <c r="F13" s="750"/>
      <c r="G13" s="332"/>
      <c r="I13" s="1101"/>
      <c r="J13" s="1101"/>
      <c r="K13" s="1101"/>
      <c r="L13" s="1101"/>
    </row>
    <row r="14" spans="1:18" ht="15" customHeight="1" x14ac:dyDescent="0.2">
      <c r="A14" s="654" t="s">
        <v>150</v>
      </c>
      <c r="B14" s="655"/>
      <c r="C14" s="336" t="s">
        <v>196</v>
      </c>
      <c r="D14" s="751"/>
      <c r="E14" s="336" t="s">
        <v>198</v>
      </c>
      <c r="F14" s="751"/>
      <c r="G14" s="332"/>
      <c r="H14" s="668"/>
      <c r="I14" s="1101"/>
      <c r="J14" s="1101"/>
      <c r="K14" s="1101"/>
      <c r="L14" s="1101"/>
    </row>
    <row r="15" spans="1:18" ht="15" customHeight="1" x14ac:dyDescent="0.2">
      <c r="A15" s="654" t="s">
        <v>67</v>
      </c>
      <c r="B15" s="655"/>
      <c r="C15" s="336" t="s">
        <v>197</v>
      </c>
      <c r="D15" s="751"/>
      <c r="E15" s="336" t="s">
        <v>199</v>
      </c>
      <c r="F15" s="751"/>
      <c r="G15" s="332"/>
      <c r="I15" s="1097"/>
      <c r="J15" s="1097"/>
      <c r="K15" s="1097"/>
      <c r="L15" s="1097"/>
    </row>
    <row r="16" spans="1:18" ht="15" customHeight="1" thickBot="1" x14ac:dyDescent="0.25">
      <c r="A16" s="338" t="s">
        <v>564</v>
      </c>
      <c r="B16" s="339"/>
      <c r="C16" s="340" t="s">
        <v>429</v>
      </c>
      <c r="D16" s="752"/>
      <c r="E16" s="340" t="s">
        <v>435</v>
      </c>
      <c r="F16" s="752"/>
      <c r="G16" s="332"/>
      <c r="I16" s="1097"/>
      <c r="J16" s="1097"/>
      <c r="K16" s="1097"/>
      <c r="L16" s="1097"/>
    </row>
    <row r="17" spans="1:12" ht="18.75" customHeight="1" thickTop="1" thickBot="1" x14ac:dyDescent="0.25">
      <c r="A17" s="1080" t="s">
        <v>548</v>
      </c>
      <c r="B17" s="1081"/>
      <c r="C17" s="459"/>
      <c r="D17" s="690">
        <f>SUM(D7:D16)</f>
        <v>0</v>
      </c>
      <c r="E17" s="459"/>
      <c r="F17" s="690">
        <f>SUM(F7:F16)</f>
        <v>0</v>
      </c>
      <c r="G17" s="332"/>
      <c r="I17" s="1097"/>
      <c r="J17" s="1097"/>
      <c r="K17" s="1097"/>
      <c r="L17" s="1097"/>
    </row>
    <row r="18" spans="1:12" ht="13.5" thickTop="1" x14ac:dyDescent="0.2">
      <c r="A18" s="342"/>
      <c r="B18" s="343"/>
      <c r="C18" s="344"/>
      <c r="D18" s="246"/>
      <c r="E18" s="247"/>
      <c r="F18" s="246"/>
      <c r="G18" s="332"/>
    </row>
    <row r="19" spans="1:12" ht="5.25" customHeight="1" x14ac:dyDescent="0.2">
      <c r="A19" s="342"/>
      <c r="B19" s="343"/>
      <c r="C19" s="344"/>
      <c r="D19" s="246"/>
      <c r="E19" s="247"/>
      <c r="F19" s="246"/>
      <c r="G19" s="332"/>
    </row>
    <row r="20" spans="1:12" x14ac:dyDescent="0.2">
      <c r="A20" s="342"/>
      <c r="B20" s="343"/>
      <c r="C20" s="344"/>
      <c r="D20" s="246"/>
      <c r="E20" s="247"/>
      <c r="F20" s="246"/>
      <c r="G20" s="332"/>
    </row>
    <row r="21" spans="1:12" ht="15" x14ac:dyDescent="0.25">
      <c r="A21" s="1079" t="s">
        <v>0</v>
      </c>
      <c r="B21" s="1079"/>
      <c r="C21" s="1079"/>
      <c r="D21" s="1079"/>
      <c r="E21" s="1079"/>
      <c r="F21" s="1079"/>
      <c r="G21" s="1079"/>
    </row>
    <row r="22" spans="1:12" x14ac:dyDescent="0.2">
      <c r="A22" s="187" t="s">
        <v>356</v>
      </c>
      <c r="B22" s="187"/>
      <c r="C22" s="98"/>
      <c r="D22" s="98"/>
      <c r="E22" s="98"/>
      <c r="F22" s="98"/>
    </row>
    <row r="23" spans="1:12" ht="14.25" x14ac:dyDescent="0.2">
      <c r="A23" s="1084" t="s">
        <v>214</v>
      </c>
      <c r="B23" s="1075"/>
      <c r="C23" s="1082" t="s">
        <v>215</v>
      </c>
      <c r="D23" s="1083"/>
      <c r="E23" s="332"/>
      <c r="F23" s="98"/>
    </row>
    <row r="24" spans="1:12" ht="26.25" customHeight="1" x14ac:dyDescent="0.2">
      <c r="A24" s="1090" t="s">
        <v>195</v>
      </c>
      <c r="B24" s="1091"/>
      <c r="C24" s="345" t="s">
        <v>267</v>
      </c>
      <c r="D24" s="749"/>
      <c r="E24" s="332"/>
      <c r="F24" s="98"/>
    </row>
    <row r="25" spans="1:12" ht="27.75" customHeight="1" x14ac:dyDescent="0.2">
      <c r="A25" s="1056" t="s">
        <v>1</v>
      </c>
      <c r="B25" s="1057"/>
      <c r="C25" s="207" t="s">
        <v>268</v>
      </c>
      <c r="D25" s="749"/>
      <c r="E25" s="332"/>
      <c r="F25" s="98"/>
    </row>
    <row r="26" spans="1:12" ht="30.75" customHeight="1" x14ac:dyDescent="0.2">
      <c r="A26" s="1056" t="s">
        <v>2</v>
      </c>
      <c r="B26" s="1057"/>
      <c r="C26" s="207" t="s">
        <v>269</v>
      </c>
      <c r="D26" s="749"/>
      <c r="E26" s="332"/>
      <c r="F26" s="98"/>
    </row>
    <row r="27" spans="1:12" ht="15.95" customHeight="1" x14ac:dyDescent="0.2">
      <c r="A27" s="1094" t="s">
        <v>496</v>
      </c>
      <c r="B27" s="1086"/>
      <c r="C27" s="207" t="s">
        <v>270</v>
      </c>
      <c r="D27" s="749"/>
      <c r="E27" s="332"/>
      <c r="F27" s="98"/>
    </row>
    <row r="28" spans="1:12" ht="15.95" customHeight="1" x14ac:dyDescent="0.2">
      <c r="A28" s="1085" t="s">
        <v>151</v>
      </c>
      <c r="B28" s="1089"/>
      <c r="C28" s="206" t="s">
        <v>552</v>
      </c>
      <c r="D28" s="749"/>
      <c r="E28" s="332"/>
      <c r="F28" s="98"/>
    </row>
    <row r="29" spans="1:12" ht="15.95" customHeight="1" x14ac:dyDescent="0.2">
      <c r="A29" s="1085" t="s">
        <v>754</v>
      </c>
      <c r="B29" s="1089"/>
      <c r="C29" s="206" t="s">
        <v>493</v>
      </c>
      <c r="D29" s="749"/>
      <c r="E29" s="332"/>
      <c r="F29" s="98"/>
    </row>
    <row r="30" spans="1:12" ht="15.95" customHeight="1" x14ac:dyDescent="0.2">
      <c r="A30" s="1085" t="s">
        <v>101</v>
      </c>
      <c r="B30" s="1086"/>
      <c r="C30" s="206" t="s">
        <v>553</v>
      </c>
      <c r="D30" s="749"/>
      <c r="E30" s="332"/>
      <c r="F30" s="98"/>
    </row>
    <row r="31" spans="1:12" ht="21.75" customHeight="1" x14ac:dyDescent="0.2">
      <c r="A31" s="1087" t="s">
        <v>149</v>
      </c>
      <c r="B31" s="1088"/>
      <c r="C31" s="336" t="s">
        <v>550</v>
      </c>
      <c r="D31" s="751"/>
      <c r="E31" s="332"/>
      <c r="F31" s="98"/>
    </row>
    <row r="32" spans="1:12" ht="15.95" customHeight="1" x14ac:dyDescent="0.2">
      <c r="A32" s="336" t="s">
        <v>150</v>
      </c>
      <c r="B32" s="337"/>
      <c r="C32" s="336" t="s">
        <v>253</v>
      </c>
      <c r="D32" s="751"/>
      <c r="E32" s="332"/>
      <c r="F32" s="98"/>
    </row>
    <row r="33" spans="1:6" ht="15.95" customHeight="1" x14ac:dyDescent="0.2">
      <c r="A33" s="336" t="s">
        <v>67</v>
      </c>
      <c r="B33" s="337"/>
      <c r="C33" s="336" t="s">
        <v>254</v>
      </c>
      <c r="D33" s="751"/>
      <c r="E33" s="332"/>
      <c r="F33" s="98"/>
    </row>
    <row r="34" spans="1:6" ht="15.95" customHeight="1" x14ac:dyDescent="0.2">
      <c r="A34" s="1092" t="s">
        <v>564</v>
      </c>
      <c r="B34" s="1093"/>
      <c r="C34" s="228" t="s">
        <v>554</v>
      </c>
      <c r="D34" s="752"/>
      <c r="E34" s="332"/>
      <c r="F34" s="98"/>
    </row>
    <row r="35" spans="1:6" x14ac:dyDescent="0.2">
      <c r="A35" s="341"/>
      <c r="B35" s="346" t="s">
        <v>548</v>
      </c>
      <c r="C35" s="434"/>
      <c r="D35" s="707">
        <f>SUM(D24:D34)</f>
        <v>0</v>
      </c>
      <c r="E35" s="332"/>
      <c r="F35" s="98"/>
    </row>
    <row r="36" spans="1:6" x14ac:dyDescent="0.2">
      <c r="A36" s="347"/>
      <c r="B36" s="348"/>
      <c r="C36" s="349"/>
      <c r="D36" s="21"/>
      <c r="E36" s="332"/>
      <c r="F36" s="98"/>
    </row>
    <row r="37" spans="1:6" x14ac:dyDescent="0.2">
      <c r="A37" s="350" t="s">
        <v>857</v>
      </c>
      <c r="B37" s="348"/>
      <c r="C37" s="349"/>
      <c r="D37" s="21"/>
      <c r="E37" s="332"/>
      <c r="F37" s="98"/>
    </row>
    <row r="38" spans="1:6" ht="14.25" x14ac:dyDescent="0.2">
      <c r="A38" s="1084" t="s">
        <v>214</v>
      </c>
      <c r="B38" s="1075"/>
      <c r="C38" s="1082" t="s">
        <v>215</v>
      </c>
      <c r="D38" s="1083"/>
      <c r="E38" s="351"/>
    </row>
    <row r="39" spans="1:6" ht="24" x14ac:dyDescent="0.2">
      <c r="A39" s="273" t="s">
        <v>248</v>
      </c>
      <c r="B39" s="276" t="s">
        <v>247</v>
      </c>
      <c r="C39" s="265" t="s">
        <v>789</v>
      </c>
      <c r="D39" s="748"/>
      <c r="E39" s="33"/>
    </row>
    <row r="40" spans="1:6" ht="24" x14ac:dyDescent="0.2">
      <c r="A40" s="40"/>
      <c r="B40" s="277" t="s">
        <v>249</v>
      </c>
      <c r="C40" s="275" t="s">
        <v>790</v>
      </c>
      <c r="D40" s="750"/>
      <c r="E40" s="33"/>
    </row>
    <row r="41" spans="1:6" x14ac:dyDescent="0.2">
      <c r="A41" s="271"/>
      <c r="B41" s="277" t="s">
        <v>250</v>
      </c>
      <c r="C41" s="270" t="s">
        <v>791</v>
      </c>
      <c r="D41" s="749"/>
      <c r="E41" s="33"/>
    </row>
    <row r="42" spans="1:6" x14ac:dyDescent="0.2">
      <c r="A42" s="271"/>
      <c r="B42" s="277" t="s">
        <v>251</v>
      </c>
      <c r="C42" s="270" t="s">
        <v>792</v>
      </c>
      <c r="D42" s="749"/>
      <c r="E42" s="33"/>
    </row>
    <row r="43" spans="1:6" x14ac:dyDescent="0.2">
      <c r="A43" s="271"/>
      <c r="B43" s="277" t="s">
        <v>702</v>
      </c>
      <c r="C43" s="270" t="s">
        <v>793</v>
      </c>
      <c r="D43" s="749"/>
      <c r="E43" s="33"/>
    </row>
    <row r="44" spans="1:6" x14ac:dyDescent="0.2">
      <c r="A44" s="271"/>
      <c r="B44" s="277" t="s">
        <v>380</v>
      </c>
      <c r="C44" s="270" t="s">
        <v>794</v>
      </c>
      <c r="D44" s="749"/>
      <c r="E44" s="33"/>
    </row>
    <row r="45" spans="1:6" x14ac:dyDescent="0.2">
      <c r="A45" s="271"/>
      <c r="B45" s="277" t="s">
        <v>703</v>
      </c>
      <c r="C45" s="270" t="s">
        <v>795</v>
      </c>
      <c r="D45" s="749"/>
      <c r="E45" s="33"/>
    </row>
    <row r="46" spans="1:6" x14ac:dyDescent="0.2">
      <c r="A46" s="272"/>
      <c r="B46" s="278" t="s">
        <v>704</v>
      </c>
      <c r="C46" s="266" t="s">
        <v>796</v>
      </c>
      <c r="D46" s="752"/>
      <c r="E46" s="33"/>
    </row>
    <row r="47" spans="1:6" ht="24" x14ac:dyDescent="0.2">
      <c r="A47" s="273" t="s">
        <v>246</v>
      </c>
      <c r="B47" s="276" t="s">
        <v>247</v>
      </c>
      <c r="C47" s="265" t="s">
        <v>797</v>
      </c>
      <c r="D47" s="748"/>
      <c r="E47" s="33"/>
    </row>
    <row r="48" spans="1:6" ht="24" x14ac:dyDescent="0.2">
      <c r="A48" s="40"/>
      <c r="B48" s="277" t="s">
        <v>249</v>
      </c>
      <c r="C48" s="275" t="s">
        <v>798</v>
      </c>
      <c r="D48" s="750"/>
      <c r="E48" s="33"/>
    </row>
    <row r="49" spans="1:5" x14ac:dyDescent="0.2">
      <c r="A49" s="271"/>
      <c r="B49" s="277" t="s">
        <v>250</v>
      </c>
      <c r="C49" s="270" t="s">
        <v>799</v>
      </c>
      <c r="D49" s="749"/>
      <c r="E49" s="33"/>
    </row>
    <row r="50" spans="1:5" x14ac:dyDescent="0.2">
      <c r="A50" s="271"/>
      <c r="B50" s="277" t="s">
        <v>251</v>
      </c>
      <c r="C50" s="270" t="s">
        <v>800</v>
      </c>
      <c r="D50" s="749"/>
      <c r="E50" s="33"/>
    </row>
    <row r="51" spans="1:5" x14ac:dyDescent="0.2">
      <c r="A51" s="271"/>
      <c r="B51" s="277" t="s">
        <v>702</v>
      </c>
      <c r="C51" s="270" t="s">
        <v>801</v>
      </c>
      <c r="D51" s="749"/>
      <c r="E51" s="33"/>
    </row>
    <row r="52" spans="1:5" x14ac:dyDescent="0.2">
      <c r="A52" s="271"/>
      <c r="B52" s="277" t="s">
        <v>380</v>
      </c>
      <c r="C52" s="270" t="s">
        <v>802</v>
      </c>
      <c r="D52" s="749"/>
      <c r="E52" s="33"/>
    </row>
    <row r="53" spans="1:5" x14ac:dyDescent="0.2">
      <c r="A53" s="271"/>
      <c r="B53" s="277" t="s">
        <v>703</v>
      </c>
      <c r="C53" s="270" t="s">
        <v>803</v>
      </c>
      <c r="D53" s="749"/>
      <c r="E53" s="33"/>
    </row>
    <row r="54" spans="1:5" x14ac:dyDescent="0.2">
      <c r="A54" s="272"/>
      <c r="B54" s="278" t="s">
        <v>704</v>
      </c>
      <c r="C54" s="270" t="s">
        <v>804</v>
      </c>
      <c r="D54" s="749"/>
      <c r="E54" s="33"/>
    </row>
    <row r="55" spans="1:5" x14ac:dyDescent="0.2">
      <c r="A55" s="273" t="s">
        <v>284</v>
      </c>
      <c r="B55" s="276"/>
      <c r="C55" s="265" t="s">
        <v>805</v>
      </c>
      <c r="D55" s="748"/>
      <c r="E55" s="33"/>
    </row>
    <row r="56" spans="1:5" ht="15" x14ac:dyDescent="0.25">
      <c r="A56" s="34"/>
      <c r="B56" s="330" t="s">
        <v>548</v>
      </c>
      <c r="C56" s="435"/>
      <c r="D56" s="707">
        <f>SUM(D39:D55)</f>
        <v>0</v>
      </c>
      <c r="E56" s="21"/>
    </row>
    <row r="57" spans="1:5" x14ac:dyDescent="0.2">
      <c r="C57" s="245"/>
    </row>
    <row r="58" spans="1:5" x14ac:dyDescent="0.2">
      <c r="C58" s="245"/>
    </row>
    <row r="59" spans="1:5" x14ac:dyDescent="0.2">
      <c r="C59" s="245"/>
    </row>
    <row r="60" spans="1:5" x14ac:dyDescent="0.2">
      <c r="C60" s="245"/>
    </row>
    <row r="61" spans="1:5" x14ac:dyDescent="0.2">
      <c r="C61" s="245"/>
    </row>
    <row r="62" spans="1:5" x14ac:dyDescent="0.2">
      <c r="C62" s="245"/>
    </row>
    <row r="63" spans="1:5" x14ac:dyDescent="0.2">
      <c r="C63" s="245"/>
    </row>
    <row r="64" spans="1:5" x14ac:dyDescent="0.2">
      <c r="C64" s="245"/>
    </row>
    <row r="65" spans="3:3" x14ac:dyDescent="0.2">
      <c r="C65" s="245"/>
    </row>
    <row r="66" spans="3:3" x14ac:dyDescent="0.2">
      <c r="C66" s="245"/>
    </row>
    <row r="67" spans="3:3" x14ac:dyDescent="0.2">
      <c r="C67" s="245"/>
    </row>
    <row r="68" spans="3:3" x14ac:dyDescent="0.2">
      <c r="C68" s="245"/>
    </row>
    <row r="69" spans="3:3" x14ac:dyDescent="0.2">
      <c r="C69" s="245"/>
    </row>
    <row r="70" spans="3:3" x14ac:dyDescent="0.2">
      <c r="C70" s="245"/>
    </row>
    <row r="71" spans="3:3" x14ac:dyDescent="0.2">
      <c r="C71" s="245"/>
    </row>
    <row r="72" spans="3:3" x14ac:dyDescent="0.2">
      <c r="C72" s="245"/>
    </row>
    <row r="73" spans="3:3" x14ac:dyDescent="0.2">
      <c r="C73" s="245"/>
    </row>
    <row r="74" spans="3:3" x14ac:dyDescent="0.2">
      <c r="C74" s="245"/>
    </row>
    <row r="75" spans="3:3" x14ac:dyDescent="0.2">
      <c r="C75" s="245"/>
    </row>
    <row r="76" spans="3:3" x14ac:dyDescent="0.2">
      <c r="C76" s="245"/>
    </row>
    <row r="77" spans="3:3" x14ac:dyDescent="0.2">
      <c r="C77" s="245"/>
    </row>
    <row r="78" spans="3:3" x14ac:dyDescent="0.2">
      <c r="C78" s="245"/>
    </row>
    <row r="79" spans="3:3" x14ac:dyDescent="0.2">
      <c r="C79" s="245"/>
    </row>
    <row r="80" spans="3:3" x14ac:dyDescent="0.2">
      <c r="C80" s="245"/>
    </row>
    <row r="81" spans="3:3" x14ac:dyDescent="0.2">
      <c r="C81" s="245"/>
    </row>
    <row r="82" spans="3:3" x14ac:dyDescent="0.2">
      <c r="C82" s="245"/>
    </row>
    <row r="83" spans="3:3" x14ac:dyDescent="0.2">
      <c r="C83" s="245"/>
    </row>
    <row r="84" spans="3:3" x14ac:dyDescent="0.2">
      <c r="C84" s="245"/>
    </row>
    <row r="85" spans="3:3" x14ac:dyDescent="0.2">
      <c r="C85" s="245"/>
    </row>
    <row r="86" spans="3:3" x14ac:dyDescent="0.2">
      <c r="C86" s="245"/>
    </row>
    <row r="87" spans="3:3" x14ac:dyDescent="0.2">
      <c r="C87" s="245"/>
    </row>
    <row r="88" spans="3:3" x14ac:dyDescent="0.2">
      <c r="C88" s="245"/>
    </row>
    <row r="89" spans="3:3" x14ac:dyDescent="0.2">
      <c r="C89" s="245"/>
    </row>
    <row r="90" spans="3:3" x14ac:dyDescent="0.2">
      <c r="C90" s="245"/>
    </row>
    <row r="91" spans="3:3" x14ac:dyDescent="0.2">
      <c r="C91" s="245"/>
    </row>
    <row r="92" spans="3:3" x14ac:dyDescent="0.2">
      <c r="C92" s="245"/>
    </row>
    <row r="93" spans="3:3" x14ac:dyDescent="0.2">
      <c r="C93" s="245"/>
    </row>
    <row r="94" spans="3:3" x14ac:dyDescent="0.2">
      <c r="C94" s="245"/>
    </row>
    <row r="95" spans="3:3" x14ac:dyDescent="0.2">
      <c r="C95" s="245"/>
    </row>
    <row r="96" spans="3:3" x14ac:dyDescent="0.2">
      <c r="C96" s="245"/>
    </row>
    <row r="97" spans="3:3" x14ac:dyDescent="0.2">
      <c r="C97" s="245"/>
    </row>
    <row r="98" spans="3:3" x14ac:dyDescent="0.2">
      <c r="C98" s="245"/>
    </row>
    <row r="99" spans="3:3" x14ac:dyDescent="0.2">
      <c r="C99" s="245"/>
    </row>
    <row r="100" spans="3:3" x14ac:dyDescent="0.2">
      <c r="C100" s="245"/>
    </row>
    <row r="101" spans="3:3" x14ac:dyDescent="0.2">
      <c r="C101" s="245"/>
    </row>
    <row r="102" spans="3:3" x14ac:dyDescent="0.2">
      <c r="C102" s="245"/>
    </row>
    <row r="103" spans="3:3" x14ac:dyDescent="0.2">
      <c r="C103" s="245"/>
    </row>
    <row r="104" spans="3:3" x14ac:dyDescent="0.2">
      <c r="C104" s="245"/>
    </row>
    <row r="105" spans="3:3" x14ac:dyDescent="0.2">
      <c r="C105" s="245"/>
    </row>
    <row r="106" spans="3:3" x14ac:dyDescent="0.2">
      <c r="C106" s="245"/>
    </row>
    <row r="107" spans="3:3" x14ac:dyDescent="0.2">
      <c r="C107" s="245"/>
    </row>
    <row r="108" spans="3:3" x14ac:dyDescent="0.2">
      <c r="C108" s="245"/>
    </row>
    <row r="109" spans="3:3" x14ac:dyDescent="0.2">
      <c r="C109" s="245"/>
    </row>
    <row r="110" spans="3:3" x14ac:dyDescent="0.2">
      <c r="C110" s="245"/>
    </row>
    <row r="111" spans="3:3" x14ac:dyDescent="0.2">
      <c r="C111" s="245"/>
    </row>
    <row r="112" spans="3:3" x14ac:dyDescent="0.2">
      <c r="C112" s="245"/>
    </row>
    <row r="113" spans="3:3" x14ac:dyDescent="0.2">
      <c r="C113" s="245"/>
    </row>
    <row r="114" spans="3:3" x14ac:dyDescent="0.2">
      <c r="C114" s="245"/>
    </row>
    <row r="115" spans="3:3" x14ac:dyDescent="0.2">
      <c r="C115" s="245"/>
    </row>
    <row r="116" spans="3:3" x14ac:dyDescent="0.2">
      <c r="C116" s="245"/>
    </row>
    <row r="117" spans="3:3" x14ac:dyDescent="0.2">
      <c r="C117" s="245"/>
    </row>
    <row r="118" spans="3:3" x14ac:dyDescent="0.2">
      <c r="C118" s="245"/>
    </row>
    <row r="119" spans="3:3" x14ac:dyDescent="0.2">
      <c r="C119" s="245"/>
    </row>
    <row r="120" spans="3:3" x14ac:dyDescent="0.2">
      <c r="C120" s="245"/>
    </row>
    <row r="121" spans="3:3" x14ac:dyDescent="0.2">
      <c r="C121" s="245"/>
    </row>
    <row r="122" spans="3:3" x14ac:dyDescent="0.2">
      <c r="C122" s="245"/>
    </row>
    <row r="123" spans="3:3" x14ac:dyDescent="0.2">
      <c r="C123" s="245"/>
    </row>
    <row r="124" spans="3:3" x14ac:dyDescent="0.2">
      <c r="C124" s="245"/>
    </row>
    <row r="125" spans="3:3" x14ac:dyDescent="0.2">
      <c r="C125" s="245"/>
    </row>
    <row r="126" spans="3:3" x14ac:dyDescent="0.2">
      <c r="C126" s="245"/>
    </row>
    <row r="127" spans="3:3" x14ac:dyDescent="0.2">
      <c r="C127" s="245"/>
    </row>
    <row r="128" spans="3:3" x14ac:dyDescent="0.2">
      <c r="C128" s="245"/>
    </row>
    <row r="129" spans="3:3" x14ac:dyDescent="0.2">
      <c r="C129" s="245"/>
    </row>
    <row r="130" spans="3:3" x14ac:dyDescent="0.2">
      <c r="C130" s="245"/>
    </row>
    <row r="131" spans="3:3" x14ac:dyDescent="0.2">
      <c r="C131" s="245"/>
    </row>
    <row r="132" spans="3:3" x14ac:dyDescent="0.2">
      <c r="C132" s="245"/>
    </row>
    <row r="133" spans="3:3" x14ac:dyDescent="0.2">
      <c r="C133" s="245"/>
    </row>
    <row r="134" spans="3:3" x14ac:dyDescent="0.2">
      <c r="C134" s="245"/>
    </row>
    <row r="135" spans="3:3" x14ac:dyDescent="0.2">
      <c r="C135" s="245"/>
    </row>
    <row r="136" spans="3:3" x14ac:dyDescent="0.2">
      <c r="C136" s="245"/>
    </row>
    <row r="137" spans="3:3" x14ac:dyDescent="0.2">
      <c r="C137" s="245"/>
    </row>
    <row r="138" spans="3:3" x14ac:dyDescent="0.2">
      <c r="C138" s="245"/>
    </row>
    <row r="139" spans="3:3" x14ac:dyDescent="0.2">
      <c r="C139" s="245"/>
    </row>
    <row r="140" spans="3:3" x14ac:dyDescent="0.2">
      <c r="C140" s="245"/>
    </row>
    <row r="141" spans="3:3" x14ac:dyDescent="0.2">
      <c r="C141" s="245"/>
    </row>
    <row r="142" spans="3:3" x14ac:dyDescent="0.2">
      <c r="C142" s="245"/>
    </row>
    <row r="143" spans="3:3" x14ac:dyDescent="0.2">
      <c r="C143" s="245"/>
    </row>
    <row r="144" spans="3:3" x14ac:dyDescent="0.2">
      <c r="C144" s="245"/>
    </row>
    <row r="145" spans="3:3" x14ac:dyDescent="0.2">
      <c r="C145" s="245"/>
    </row>
    <row r="146" spans="3:3" x14ac:dyDescent="0.2">
      <c r="C146" s="245"/>
    </row>
    <row r="147" spans="3:3" x14ac:dyDescent="0.2">
      <c r="C147" s="245"/>
    </row>
    <row r="148" spans="3:3" x14ac:dyDescent="0.2">
      <c r="C148" s="245"/>
    </row>
    <row r="149" spans="3:3" x14ac:dyDescent="0.2">
      <c r="C149" s="245"/>
    </row>
    <row r="150" spans="3:3" x14ac:dyDescent="0.2">
      <c r="C150" s="245"/>
    </row>
    <row r="151" spans="3:3" x14ac:dyDescent="0.2">
      <c r="C151" s="245"/>
    </row>
    <row r="152" spans="3:3" x14ac:dyDescent="0.2">
      <c r="C152" s="245"/>
    </row>
    <row r="153" spans="3:3" x14ac:dyDescent="0.2">
      <c r="C153" s="245"/>
    </row>
    <row r="154" spans="3:3" x14ac:dyDescent="0.2">
      <c r="C154" s="245"/>
    </row>
    <row r="155" spans="3:3" x14ac:dyDescent="0.2">
      <c r="C155" s="245"/>
    </row>
    <row r="156" spans="3:3" x14ac:dyDescent="0.2">
      <c r="C156" s="245"/>
    </row>
    <row r="157" spans="3:3" x14ac:dyDescent="0.2">
      <c r="C157" s="245"/>
    </row>
    <row r="158" spans="3:3" x14ac:dyDescent="0.2">
      <c r="C158" s="245"/>
    </row>
    <row r="159" spans="3:3" x14ac:dyDescent="0.2">
      <c r="C159" s="245"/>
    </row>
    <row r="160" spans="3:3" x14ac:dyDescent="0.2">
      <c r="C160" s="245"/>
    </row>
    <row r="161" spans="3:3" x14ac:dyDescent="0.2">
      <c r="C161" s="245"/>
    </row>
    <row r="162" spans="3:3" x14ac:dyDescent="0.2">
      <c r="C162" s="245"/>
    </row>
    <row r="163" spans="3:3" x14ac:dyDescent="0.2">
      <c r="C163" s="245"/>
    </row>
    <row r="164" spans="3:3" x14ac:dyDescent="0.2">
      <c r="C164" s="245"/>
    </row>
    <row r="165" spans="3:3" x14ac:dyDescent="0.2">
      <c r="C165" s="245"/>
    </row>
    <row r="166" spans="3:3" x14ac:dyDescent="0.2">
      <c r="C166" s="245"/>
    </row>
    <row r="167" spans="3:3" x14ac:dyDescent="0.2">
      <c r="C167" s="245"/>
    </row>
    <row r="168" spans="3:3" x14ac:dyDescent="0.2">
      <c r="C168" s="245"/>
    </row>
    <row r="169" spans="3:3" x14ac:dyDescent="0.2">
      <c r="C169" s="245"/>
    </row>
    <row r="170" spans="3:3" x14ac:dyDescent="0.2">
      <c r="C170" s="245"/>
    </row>
    <row r="171" spans="3:3" x14ac:dyDescent="0.2">
      <c r="C171" s="245"/>
    </row>
    <row r="172" spans="3:3" x14ac:dyDescent="0.2">
      <c r="C172" s="245"/>
    </row>
    <row r="173" spans="3:3" x14ac:dyDescent="0.2">
      <c r="C173" s="245"/>
    </row>
    <row r="174" spans="3:3" x14ac:dyDescent="0.2">
      <c r="C174" s="245"/>
    </row>
    <row r="175" spans="3:3" x14ac:dyDescent="0.2">
      <c r="C175" s="245"/>
    </row>
    <row r="176" spans="3:3" x14ac:dyDescent="0.2">
      <c r="C176" s="245"/>
    </row>
    <row r="177" spans="3:3" x14ac:dyDescent="0.2">
      <c r="C177" s="245"/>
    </row>
    <row r="178" spans="3:3" x14ac:dyDescent="0.2">
      <c r="C178" s="245"/>
    </row>
    <row r="179" spans="3:3" x14ac:dyDescent="0.2">
      <c r="C179" s="245"/>
    </row>
    <row r="180" spans="3:3" x14ac:dyDescent="0.2">
      <c r="C180" s="245"/>
    </row>
    <row r="181" spans="3:3" x14ac:dyDescent="0.2">
      <c r="C181" s="245"/>
    </row>
    <row r="182" spans="3:3" x14ac:dyDescent="0.2">
      <c r="C182" s="245"/>
    </row>
    <row r="183" spans="3:3" x14ac:dyDescent="0.2">
      <c r="C183" s="245"/>
    </row>
    <row r="184" spans="3:3" x14ac:dyDescent="0.2">
      <c r="C184" s="245"/>
    </row>
    <row r="185" spans="3:3" x14ac:dyDescent="0.2">
      <c r="C185" s="245"/>
    </row>
    <row r="186" spans="3:3" x14ac:dyDescent="0.2">
      <c r="C186" s="245"/>
    </row>
    <row r="187" spans="3:3" x14ac:dyDescent="0.2">
      <c r="C187" s="245"/>
    </row>
    <row r="188" spans="3:3" x14ac:dyDescent="0.2">
      <c r="C188" s="245"/>
    </row>
    <row r="189" spans="3:3" x14ac:dyDescent="0.2">
      <c r="C189" s="245"/>
    </row>
    <row r="190" spans="3:3" x14ac:dyDescent="0.2">
      <c r="C190" s="245"/>
    </row>
    <row r="191" spans="3:3" x14ac:dyDescent="0.2">
      <c r="C191" s="245"/>
    </row>
    <row r="192" spans="3:3" x14ac:dyDescent="0.2">
      <c r="C192" s="245"/>
    </row>
    <row r="193" spans="3:3" x14ac:dyDescent="0.2">
      <c r="C193" s="245"/>
    </row>
    <row r="194" spans="3:3" x14ac:dyDescent="0.2">
      <c r="C194" s="245"/>
    </row>
    <row r="195" spans="3:3" x14ac:dyDescent="0.2">
      <c r="C195" s="245"/>
    </row>
    <row r="196" spans="3:3" x14ac:dyDescent="0.2">
      <c r="C196" s="245"/>
    </row>
    <row r="197" spans="3:3" x14ac:dyDescent="0.2">
      <c r="C197" s="245"/>
    </row>
    <row r="198" spans="3:3" x14ac:dyDescent="0.2">
      <c r="C198" s="245"/>
    </row>
    <row r="199" spans="3:3" x14ac:dyDescent="0.2">
      <c r="C199" s="245"/>
    </row>
    <row r="200" spans="3:3" x14ac:dyDescent="0.2">
      <c r="C200" s="245"/>
    </row>
    <row r="201" spans="3:3" x14ac:dyDescent="0.2">
      <c r="C201" s="245"/>
    </row>
    <row r="202" spans="3:3" x14ac:dyDescent="0.2">
      <c r="C202" s="245"/>
    </row>
    <row r="203" spans="3:3" x14ac:dyDescent="0.2">
      <c r="C203" s="245"/>
    </row>
    <row r="204" spans="3:3" x14ac:dyDescent="0.2">
      <c r="C204" s="245"/>
    </row>
    <row r="205" spans="3:3" x14ac:dyDescent="0.2">
      <c r="C205" s="245"/>
    </row>
    <row r="206" spans="3:3" x14ac:dyDescent="0.2">
      <c r="C206" s="245"/>
    </row>
    <row r="207" spans="3:3" x14ac:dyDescent="0.2">
      <c r="C207" s="245"/>
    </row>
    <row r="208" spans="3:3" x14ac:dyDescent="0.2">
      <c r="C208" s="245"/>
    </row>
    <row r="209" spans="3:3" x14ac:dyDescent="0.2">
      <c r="C209" s="245"/>
    </row>
    <row r="210" spans="3:3" x14ac:dyDescent="0.2">
      <c r="C210" s="245"/>
    </row>
    <row r="211" spans="3:3" x14ac:dyDescent="0.2">
      <c r="C211" s="245"/>
    </row>
    <row r="212" spans="3:3" x14ac:dyDescent="0.2">
      <c r="C212" s="245"/>
    </row>
    <row r="213" spans="3:3" x14ac:dyDescent="0.2">
      <c r="C213" s="245"/>
    </row>
    <row r="214" spans="3:3" x14ac:dyDescent="0.2">
      <c r="C214" s="245"/>
    </row>
    <row r="215" spans="3:3" x14ac:dyDescent="0.2">
      <c r="C215" s="245"/>
    </row>
    <row r="216" spans="3:3" x14ac:dyDescent="0.2">
      <c r="C216" s="245"/>
    </row>
    <row r="217" spans="3:3" x14ac:dyDescent="0.2">
      <c r="C217" s="245"/>
    </row>
    <row r="218" spans="3:3" x14ac:dyDescent="0.2">
      <c r="C218" s="245"/>
    </row>
    <row r="219" spans="3:3" x14ac:dyDescent="0.2">
      <c r="C219" s="245"/>
    </row>
    <row r="220" spans="3:3" x14ac:dyDescent="0.2">
      <c r="C220" s="245"/>
    </row>
    <row r="221" spans="3:3" x14ac:dyDescent="0.2">
      <c r="C221" s="245"/>
    </row>
    <row r="222" spans="3:3" x14ac:dyDescent="0.2">
      <c r="C222" s="245"/>
    </row>
    <row r="223" spans="3:3" x14ac:dyDescent="0.2">
      <c r="C223" s="245"/>
    </row>
    <row r="224" spans="3:3" x14ac:dyDescent="0.2">
      <c r="C224" s="245"/>
    </row>
    <row r="225" spans="3:3" x14ac:dyDescent="0.2">
      <c r="C225" s="245"/>
    </row>
    <row r="226" spans="3:3" x14ac:dyDescent="0.2">
      <c r="C226" s="245"/>
    </row>
    <row r="227" spans="3:3" x14ac:dyDescent="0.2">
      <c r="C227" s="245"/>
    </row>
    <row r="228" spans="3:3" x14ac:dyDescent="0.2">
      <c r="C228" s="245"/>
    </row>
    <row r="229" spans="3:3" x14ac:dyDescent="0.2">
      <c r="C229" s="245"/>
    </row>
    <row r="230" spans="3:3" x14ac:dyDescent="0.2">
      <c r="C230" s="245"/>
    </row>
    <row r="231" spans="3:3" x14ac:dyDescent="0.2">
      <c r="C231" s="245"/>
    </row>
    <row r="232" spans="3:3" x14ac:dyDescent="0.2">
      <c r="C232" s="245"/>
    </row>
    <row r="233" spans="3:3" x14ac:dyDescent="0.2">
      <c r="C233" s="245"/>
    </row>
    <row r="234" spans="3:3" x14ac:dyDescent="0.2">
      <c r="C234" s="245"/>
    </row>
    <row r="235" spans="3:3" x14ac:dyDescent="0.2">
      <c r="C235" s="245"/>
    </row>
    <row r="236" spans="3:3" x14ac:dyDescent="0.2">
      <c r="C236" s="245"/>
    </row>
    <row r="237" spans="3:3" x14ac:dyDescent="0.2">
      <c r="C237" s="245"/>
    </row>
    <row r="238" spans="3:3" x14ac:dyDescent="0.2">
      <c r="C238" s="245"/>
    </row>
    <row r="239" spans="3:3" x14ac:dyDescent="0.2">
      <c r="C239" s="245"/>
    </row>
    <row r="240" spans="3:3" x14ac:dyDescent="0.2">
      <c r="C240" s="245"/>
    </row>
    <row r="241" spans="3:3" x14ac:dyDescent="0.2">
      <c r="C241" s="245"/>
    </row>
    <row r="242" spans="3:3" x14ac:dyDescent="0.2">
      <c r="C242" s="245"/>
    </row>
    <row r="243" spans="3:3" x14ac:dyDescent="0.2">
      <c r="C243" s="245"/>
    </row>
    <row r="244" spans="3:3" x14ac:dyDescent="0.2">
      <c r="C244" s="245"/>
    </row>
    <row r="245" spans="3:3" x14ac:dyDescent="0.2">
      <c r="C245" s="245"/>
    </row>
    <row r="246" spans="3:3" x14ac:dyDescent="0.2">
      <c r="C246" s="245"/>
    </row>
    <row r="247" spans="3:3" x14ac:dyDescent="0.2">
      <c r="C247" s="245"/>
    </row>
    <row r="248" spans="3:3" x14ac:dyDescent="0.2">
      <c r="C248" s="245"/>
    </row>
    <row r="249" spans="3:3" x14ac:dyDescent="0.2">
      <c r="C249" s="245"/>
    </row>
    <row r="250" spans="3:3" x14ac:dyDescent="0.2">
      <c r="C250" s="245"/>
    </row>
    <row r="251" spans="3:3" x14ac:dyDescent="0.2">
      <c r="C251" s="245"/>
    </row>
    <row r="252" spans="3:3" x14ac:dyDescent="0.2">
      <c r="C252" s="245"/>
    </row>
    <row r="253" spans="3:3" x14ac:dyDescent="0.2">
      <c r="C253" s="245"/>
    </row>
    <row r="254" spans="3:3" x14ac:dyDescent="0.2">
      <c r="C254" s="245"/>
    </row>
    <row r="255" spans="3:3" x14ac:dyDescent="0.2">
      <c r="C255" s="245"/>
    </row>
    <row r="256" spans="3:3" x14ac:dyDescent="0.2">
      <c r="C256" s="245"/>
    </row>
    <row r="257" spans="3:3" x14ac:dyDescent="0.2">
      <c r="C257" s="245"/>
    </row>
    <row r="258" spans="3:3" x14ac:dyDescent="0.2">
      <c r="C258" s="245"/>
    </row>
    <row r="259" spans="3:3" x14ac:dyDescent="0.2">
      <c r="C259" s="245"/>
    </row>
    <row r="260" spans="3:3" x14ac:dyDescent="0.2">
      <c r="C260" s="245"/>
    </row>
    <row r="261" spans="3:3" x14ac:dyDescent="0.2">
      <c r="C261" s="245"/>
    </row>
    <row r="262" spans="3:3" x14ac:dyDescent="0.2">
      <c r="C262" s="245"/>
    </row>
    <row r="263" spans="3:3" x14ac:dyDescent="0.2">
      <c r="C263" s="245"/>
    </row>
    <row r="264" spans="3:3" x14ac:dyDescent="0.2">
      <c r="C264" s="245"/>
    </row>
    <row r="265" spans="3:3" x14ac:dyDescent="0.2">
      <c r="C265" s="245"/>
    </row>
    <row r="266" spans="3:3" x14ac:dyDescent="0.2">
      <c r="C266" s="245"/>
    </row>
    <row r="267" spans="3:3" x14ac:dyDescent="0.2">
      <c r="C267" s="245"/>
    </row>
    <row r="268" spans="3:3" x14ac:dyDescent="0.2">
      <c r="C268" s="245"/>
    </row>
    <row r="269" spans="3:3" x14ac:dyDescent="0.2">
      <c r="C269" s="245"/>
    </row>
    <row r="270" spans="3:3" x14ac:dyDescent="0.2">
      <c r="C270" s="245"/>
    </row>
    <row r="271" spans="3:3" x14ac:dyDescent="0.2">
      <c r="C271" s="245"/>
    </row>
    <row r="272" spans="3:3" x14ac:dyDescent="0.2">
      <c r="C272" s="245"/>
    </row>
    <row r="273" spans="3:3" x14ac:dyDescent="0.2">
      <c r="C273" s="245"/>
    </row>
    <row r="274" spans="3:3" x14ac:dyDescent="0.2">
      <c r="C274" s="245"/>
    </row>
    <row r="275" spans="3:3" x14ac:dyDescent="0.2">
      <c r="C275" s="245"/>
    </row>
    <row r="276" spans="3:3" x14ac:dyDescent="0.2">
      <c r="C276" s="245"/>
    </row>
    <row r="277" spans="3:3" x14ac:dyDescent="0.2">
      <c r="C277" s="245"/>
    </row>
    <row r="278" spans="3:3" x14ac:dyDescent="0.2">
      <c r="C278" s="245"/>
    </row>
    <row r="279" spans="3:3" x14ac:dyDescent="0.2">
      <c r="C279" s="245"/>
    </row>
    <row r="280" spans="3:3" x14ac:dyDescent="0.2">
      <c r="C280" s="245"/>
    </row>
    <row r="281" spans="3:3" x14ac:dyDescent="0.2">
      <c r="C281" s="245"/>
    </row>
    <row r="282" spans="3:3" x14ac:dyDescent="0.2">
      <c r="C282" s="245"/>
    </row>
    <row r="283" spans="3:3" x14ac:dyDescent="0.2">
      <c r="C283" s="245"/>
    </row>
    <row r="284" spans="3:3" x14ac:dyDescent="0.2">
      <c r="C284" s="245"/>
    </row>
    <row r="285" spans="3:3" x14ac:dyDescent="0.2">
      <c r="C285" s="245"/>
    </row>
    <row r="286" spans="3:3" x14ac:dyDescent="0.2">
      <c r="C286" s="245"/>
    </row>
    <row r="287" spans="3:3" x14ac:dyDescent="0.2">
      <c r="C287" s="245"/>
    </row>
    <row r="288" spans="3:3" x14ac:dyDescent="0.2">
      <c r="C288" s="245"/>
    </row>
    <row r="289" spans="3:3" x14ac:dyDescent="0.2">
      <c r="C289" s="245"/>
    </row>
    <row r="290" spans="3:3" x14ac:dyDescent="0.2">
      <c r="C290" s="245"/>
    </row>
    <row r="291" spans="3:3" x14ac:dyDescent="0.2">
      <c r="C291" s="245"/>
    </row>
    <row r="292" spans="3:3" x14ac:dyDescent="0.2">
      <c r="C292" s="245"/>
    </row>
    <row r="293" spans="3:3" x14ac:dyDescent="0.2">
      <c r="C293" s="245"/>
    </row>
    <row r="294" spans="3:3" x14ac:dyDescent="0.2">
      <c r="C294" s="245"/>
    </row>
    <row r="295" spans="3:3" x14ac:dyDescent="0.2">
      <c r="C295" s="245"/>
    </row>
    <row r="296" spans="3:3" x14ac:dyDescent="0.2">
      <c r="C296" s="245"/>
    </row>
    <row r="297" spans="3:3" x14ac:dyDescent="0.2">
      <c r="C297" s="245"/>
    </row>
    <row r="298" spans="3:3" x14ac:dyDescent="0.2">
      <c r="C298" s="245"/>
    </row>
    <row r="299" spans="3:3" x14ac:dyDescent="0.2">
      <c r="C299" s="245"/>
    </row>
    <row r="300" spans="3:3" x14ac:dyDescent="0.2">
      <c r="C300" s="245"/>
    </row>
    <row r="301" spans="3:3" x14ac:dyDescent="0.2">
      <c r="C301" s="245"/>
    </row>
    <row r="302" spans="3:3" x14ac:dyDescent="0.2">
      <c r="C302" s="245"/>
    </row>
    <row r="303" spans="3:3" x14ac:dyDescent="0.2">
      <c r="C303" s="245"/>
    </row>
    <row r="304" spans="3:3" x14ac:dyDescent="0.2">
      <c r="C304" s="245"/>
    </row>
    <row r="305" spans="3:3" x14ac:dyDescent="0.2">
      <c r="C305" s="245"/>
    </row>
    <row r="306" spans="3:3" x14ac:dyDescent="0.2">
      <c r="C306" s="245"/>
    </row>
    <row r="307" spans="3:3" x14ac:dyDescent="0.2">
      <c r="C307" s="245"/>
    </row>
    <row r="308" spans="3:3" x14ac:dyDescent="0.2">
      <c r="C308" s="245"/>
    </row>
    <row r="309" spans="3:3" x14ac:dyDescent="0.2">
      <c r="C309" s="245"/>
    </row>
    <row r="310" spans="3:3" x14ac:dyDescent="0.2">
      <c r="C310" s="245"/>
    </row>
    <row r="311" spans="3:3" x14ac:dyDescent="0.2">
      <c r="C311" s="245"/>
    </row>
    <row r="312" spans="3:3" x14ac:dyDescent="0.2">
      <c r="C312" s="245"/>
    </row>
    <row r="313" spans="3:3" x14ac:dyDescent="0.2">
      <c r="C313" s="245"/>
    </row>
    <row r="314" spans="3:3" x14ac:dyDescent="0.2">
      <c r="C314" s="245"/>
    </row>
    <row r="315" spans="3:3" x14ac:dyDescent="0.2">
      <c r="C315" s="245"/>
    </row>
    <row r="316" spans="3:3" x14ac:dyDescent="0.2">
      <c r="C316" s="245"/>
    </row>
    <row r="317" spans="3:3" x14ac:dyDescent="0.2">
      <c r="C317" s="245"/>
    </row>
    <row r="318" spans="3:3" x14ac:dyDescent="0.2">
      <c r="C318" s="245"/>
    </row>
    <row r="319" spans="3:3" x14ac:dyDescent="0.2">
      <c r="C319" s="245"/>
    </row>
    <row r="320" spans="3:3" x14ac:dyDescent="0.2">
      <c r="C320" s="245"/>
    </row>
    <row r="321" spans="3:3" x14ac:dyDescent="0.2">
      <c r="C321" s="245"/>
    </row>
    <row r="322" spans="3:3" x14ac:dyDescent="0.2">
      <c r="C322" s="245"/>
    </row>
    <row r="323" spans="3:3" x14ac:dyDescent="0.2">
      <c r="C323" s="245"/>
    </row>
    <row r="324" spans="3:3" x14ac:dyDescent="0.2">
      <c r="C324" s="245"/>
    </row>
    <row r="325" spans="3:3" x14ac:dyDescent="0.2">
      <c r="C325" s="245"/>
    </row>
    <row r="326" spans="3:3" x14ac:dyDescent="0.2">
      <c r="C326" s="245"/>
    </row>
    <row r="327" spans="3:3" x14ac:dyDescent="0.2">
      <c r="C327" s="245"/>
    </row>
    <row r="328" spans="3:3" x14ac:dyDescent="0.2">
      <c r="C328" s="245"/>
    </row>
    <row r="329" spans="3:3" x14ac:dyDescent="0.2">
      <c r="C329" s="245"/>
    </row>
    <row r="330" spans="3:3" x14ac:dyDescent="0.2">
      <c r="C330" s="245"/>
    </row>
    <row r="331" spans="3:3" x14ac:dyDescent="0.2">
      <c r="C331" s="245"/>
    </row>
    <row r="332" spans="3:3" x14ac:dyDescent="0.2">
      <c r="C332" s="245"/>
    </row>
    <row r="333" spans="3:3" x14ac:dyDescent="0.2">
      <c r="C333" s="245"/>
    </row>
    <row r="334" spans="3:3" x14ac:dyDescent="0.2">
      <c r="C334" s="245"/>
    </row>
    <row r="335" spans="3:3" x14ac:dyDescent="0.2">
      <c r="C335" s="245"/>
    </row>
    <row r="336" spans="3:3" x14ac:dyDescent="0.2">
      <c r="C336" s="245"/>
    </row>
    <row r="337" spans="3:3" x14ac:dyDescent="0.2">
      <c r="C337" s="245"/>
    </row>
    <row r="338" spans="3:3" x14ac:dyDescent="0.2">
      <c r="C338" s="245"/>
    </row>
    <row r="339" spans="3:3" x14ac:dyDescent="0.2">
      <c r="C339" s="245"/>
    </row>
    <row r="340" spans="3:3" x14ac:dyDescent="0.2">
      <c r="C340" s="245"/>
    </row>
    <row r="341" spans="3:3" x14ac:dyDescent="0.2">
      <c r="C341" s="245"/>
    </row>
    <row r="342" spans="3:3" x14ac:dyDescent="0.2">
      <c r="C342" s="245"/>
    </row>
    <row r="343" spans="3:3" x14ac:dyDescent="0.2">
      <c r="C343" s="245"/>
    </row>
    <row r="344" spans="3:3" x14ac:dyDescent="0.2">
      <c r="C344" s="245"/>
    </row>
    <row r="345" spans="3:3" x14ac:dyDescent="0.2">
      <c r="C345" s="245"/>
    </row>
    <row r="346" spans="3:3" x14ac:dyDescent="0.2">
      <c r="C346" s="245"/>
    </row>
    <row r="347" spans="3:3" x14ac:dyDescent="0.2">
      <c r="C347" s="245"/>
    </row>
    <row r="348" spans="3:3" x14ac:dyDescent="0.2">
      <c r="C348" s="245"/>
    </row>
    <row r="349" spans="3:3" x14ac:dyDescent="0.2">
      <c r="C349" s="245"/>
    </row>
    <row r="350" spans="3:3" x14ac:dyDescent="0.2">
      <c r="C350" s="245"/>
    </row>
    <row r="351" spans="3:3" x14ac:dyDescent="0.2">
      <c r="C351" s="245"/>
    </row>
    <row r="352" spans="3:3" x14ac:dyDescent="0.2">
      <c r="C352" s="245"/>
    </row>
    <row r="353" spans="3:3" x14ac:dyDescent="0.2">
      <c r="C353" s="245"/>
    </row>
    <row r="354" spans="3:3" x14ac:dyDescent="0.2">
      <c r="C354" s="245"/>
    </row>
    <row r="355" spans="3:3" x14ac:dyDescent="0.2">
      <c r="C355" s="245"/>
    </row>
    <row r="356" spans="3:3" x14ac:dyDescent="0.2">
      <c r="C356" s="245"/>
    </row>
    <row r="357" spans="3:3" x14ac:dyDescent="0.2">
      <c r="C357" s="245"/>
    </row>
    <row r="358" spans="3:3" x14ac:dyDescent="0.2">
      <c r="C358" s="245"/>
    </row>
    <row r="359" spans="3:3" x14ac:dyDescent="0.2">
      <c r="C359" s="245"/>
    </row>
    <row r="360" spans="3:3" x14ac:dyDescent="0.2">
      <c r="C360" s="245"/>
    </row>
    <row r="361" spans="3:3" x14ac:dyDescent="0.2">
      <c r="C361" s="245"/>
    </row>
    <row r="362" spans="3:3" x14ac:dyDescent="0.2">
      <c r="C362" s="245"/>
    </row>
    <row r="363" spans="3:3" x14ac:dyDescent="0.2">
      <c r="C363" s="245"/>
    </row>
    <row r="364" spans="3:3" x14ac:dyDescent="0.2">
      <c r="C364" s="245"/>
    </row>
    <row r="365" spans="3:3" x14ac:dyDescent="0.2">
      <c r="C365" s="245"/>
    </row>
    <row r="366" spans="3:3" x14ac:dyDescent="0.2">
      <c r="C366" s="245"/>
    </row>
    <row r="367" spans="3:3" x14ac:dyDescent="0.2">
      <c r="C367" s="245"/>
    </row>
    <row r="368" spans="3:3" x14ac:dyDescent="0.2">
      <c r="C368" s="245"/>
    </row>
    <row r="369" spans="3:3" x14ac:dyDescent="0.2">
      <c r="C369" s="245"/>
    </row>
    <row r="370" spans="3:3" x14ac:dyDescent="0.2">
      <c r="C370" s="245"/>
    </row>
    <row r="371" spans="3:3" x14ac:dyDescent="0.2">
      <c r="C371" s="245"/>
    </row>
    <row r="372" spans="3:3" x14ac:dyDescent="0.2">
      <c r="C372" s="245"/>
    </row>
    <row r="373" spans="3:3" x14ac:dyDescent="0.2">
      <c r="C373" s="245"/>
    </row>
    <row r="374" spans="3:3" x14ac:dyDescent="0.2">
      <c r="C374" s="245"/>
    </row>
    <row r="375" spans="3:3" x14ac:dyDescent="0.2">
      <c r="C375" s="245"/>
    </row>
    <row r="376" spans="3:3" x14ac:dyDescent="0.2">
      <c r="C376" s="245"/>
    </row>
    <row r="377" spans="3:3" x14ac:dyDescent="0.2">
      <c r="C377" s="245"/>
    </row>
    <row r="378" spans="3:3" x14ac:dyDescent="0.2">
      <c r="C378" s="245"/>
    </row>
    <row r="379" spans="3:3" x14ac:dyDescent="0.2">
      <c r="C379" s="245"/>
    </row>
    <row r="380" spans="3:3" x14ac:dyDescent="0.2">
      <c r="C380" s="245"/>
    </row>
    <row r="381" spans="3:3" x14ac:dyDescent="0.2">
      <c r="C381" s="245"/>
    </row>
    <row r="382" spans="3:3" x14ac:dyDescent="0.2">
      <c r="C382" s="245"/>
    </row>
    <row r="383" spans="3:3" x14ac:dyDescent="0.2">
      <c r="C383" s="245"/>
    </row>
    <row r="384" spans="3:3" x14ac:dyDescent="0.2">
      <c r="C384" s="245"/>
    </row>
    <row r="385" spans="3:3" x14ac:dyDescent="0.2">
      <c r="C385" s="245"/>
    </row>
    <row r="386" spans="3:3" x14ac:dyDescent="0.2">
      <c r="C386" s="245"/>
    </row>
    <row r="387" spans="3:3" x14ac:dyDescent="0.2">
      <c r="C387" s="245"/>
    </row>
    <row r="388" spans="3:3" x14ac:dyDescent="0.2">
      <c r="C388" s="245"/>
    </row>
    <row r="389" spans="3:3" x14ac:dyDescent="0.2">
      <c r="C389" s="245"/>
    </row>
    <row r="390" spans="3:3" x14ac:dyDescent="0.2">
      <c r="C390" s="245"/>
    </row>
    <row r="391" spans="3:3" x14ac:dyDescent="0.2">
      <c r="C391" s="245"/>
    </row>
    <row r="392" spans="3:3" x14ac:dyDescent="0.2">
      <c r="C392" s="245"/>
    </row>
    <row r="393" spans="3:3" x14ac:dyDescent="0.2">
      <c r="C393" s="245"/>
    </row>
    <row r="394" spans="3:3" x14ac:dyDescent="0.2">
      <c r="C394" s="245"/>
    </row>
    <row r="395" spans="3:3" x14ac:dyDescent="0.2">
      <c r="C395" s="245"/>
    </row>
    <row r="396" spans="3:3" x14ac:dyDescent="0.2">
      <c r="C396" s="245"/>
    </row>
    <row r="397" spans="3:3" x14ac:dyDescent="0.2">
      <c r="C397" s="245"/>
    </row>
    <row r="398" spans="3:3" x14ac:dyDescent="0.2">
      <c r="C398" s="245"/>
    </row>
    <row r="399" spans="3:3" x14ac:dyDescent="0.2">
      <c r="C399" s="245"/>
    </row>
    <row r="400" spans="3:3" x14ac:dyDescent="0.2">
      <c r="C400" s="245"/>
    </row>
    <row r="401" spans="3:3" x14ac:dyDescent="0.2">
      <c r="C401" s="245"/>
    </row>
    <row r="402" spans="3:3" x14ac:dyDescent="0.2">
      <c r="C402" s="245"/>
    </row>
    <row r="403" spans="3:3" x14ac:dyDescent="0.2">
      <c r="C403" s="245"/>
    </row>
    <row r="404" spans="3:3" x14ac:dyDescent="0.2">
      <c r="C404" s="245"/>
    </row>
    <row r="405" spans="3:3" x14ac:dyDescent="0.2">
      <c r="C405" s="245"/>
    </row>
    <row r="406" spans="3:3" x14ac:dyDescent="0.2">
      <c r="C406" s="245"/>
    </row>
    <row r="407" spans="3:3" x14ac:dyDescent="0.2">
      <c r="C407" s="245"/>
    </row>
    <row r="408" spans="3:3" x14ac:dyDescent="0.2">
      <c r="C408" s="245"/>
    </row>
    <row r="409" spans="3:3" x14ac:dyDescent="0.2">
      <c r="C409" s="245"/>
    </row>
    <row r="410" spans="3:3" x14ac:dyDescent="0.2">
      <c r="C410" s="245"/>
    </row>
    <row r="411" spans="3:3" x14ac:dyDescent="0.2">
      <c r="C411" s="245"/>
    </row>
    <row r="412" spans="3:3" x14ac:dyDescent="0.2">
      <c r="C412" s="245"/>
    </row>
    <row r="413" spans="3:3" x14ac:dyDescent="0.2">
      <c r="C413" s="245"/>
    </row>
    <row r="414" spans="3:3" x14ac:dyDescent="0.2">
      <c r="C414" s="245"/>
    </row>
    <row r="415" spans="3:3" x14ac:dyDescent="0.2">
      <c r="C415" s="245"/>
    </row>
    <row r="416" spans="3:3" x14ac:dyDescent="0.2">
      <c r="C416" s="245"/>
    </row>
    <row r="417" spans="3:3" x14ac:dyDescent="0.2">
      <c r="C417" s="245"/>
    </row>
    <row r="418" spans="3:3" x14ac:dyDescent="0.2">
      <c r="C418" s="245"/>
    </row>
    <row r="419" spans="3:3" x14ac:dyDescent="0.2">
      <c r="C419" s="245"/>
    </row>
    <row r="420" spans="3:3" x14ac:dyDescent="0.2">
      <c r="C420" s="245"/>
    </row>
    <row r="421" spans="3:3" x14ac:dyDescent="0.2">
      <c r="C421" s="245"/>
    </row>
    <row r="422" spans="3:3" x14ac:dyDescent="0.2">
      <c r="C422" s="245"/>
    </row>
    <row r="423" spans="3:3" x14ac:dyDescent="0.2">
      <c r="C423" s="245"/>
    </row>
    <row r="424" spans="3:3" x14ac:dyDescent="0.2">
      <c r="C424" s="245"/>
    </row>
    <row r="425" spans="3:3" x14ac:dyDescent="0.2">
      <c r="C425" s="245"/>
    </row>
    <row r="426" spans="3:3" x14ac:dyDescent="0.2">
      <c r="C426" s="245"/>
    </row>
    <row r="427" spans="3:3" x14ac:dyDescent="0.2">
      <c r="C427" s="245"/>
    </row>
    <row r="428" spans="3:3" x14ac:dyDescent="0.2">
      <c r="C428" s="245"/>
    </row>
    <row r="429" spans="3:3" x14ac:dyDescent="0.2">
      <c r="C429" s="245"/>
    </row>
    <row r="430" spans="3:3" x14ac:dyDescent="0.2">
      <c r="C430" s="245"/>
    </row>
    <row r="431" spans="3:3" x14ac:dyDescent="0.2">
      <c r="C431" s="245"/>
    </row>
    <row r="432" spans="3:3" x14ac:dyDescent="0.2">
      <c r="C432" s="245"/>
    </row>
    <row r="433" spans="3:3" x14ac:dyDescent="0.2">
      <c r="C433" s="245"/>
    </row>
    <row r="434" spans="3:3" x14ac:dyDescent="0.2">
      <c r="C434" s="245"/>
    </row>
    <row r="435" spans="3:3" x14ac:dyDescent="0.2">
      <c r="C435" s="245"/>
    </row>
    <row r="436" spans="3:3" x14ac:dyDescent="0.2">
      <c r="C436" s="245"/>
    </row>
    <row r="437" spans="3:3" x14ac:dyDescent="0.2">
      <c r="C437" s="245"/>
    </row>
    <row r="438" spans="3:3" x14ac:dyDescent="0.2">
      <c r="C438" s="245"/>
    </row>
    <row r="439" spans="3:3" x14ac:dyDescent="0.2">
      <c r="C439" s="245"/>
    </row>
    <row r="440" spans="3:3" x14ac:dyDescent="0.2">
      <c r="C440" s="245"/>
    </row>
    <row r="441" spans="3:3" x14ac:dyDescent="0.2">
      <c r="C441" s="245"/>
    </row>
    <row r="442" spans="3:3" x14ac:dyDescent="0.2">
      <c r="C442" s="245"/>
    </row>
    <row r="443" spans="3:3" x14ac:dyDescent="0.2">
      <c r="C443" s="245"/>
    </row>
    <row r="444" spans="3:3" x14ac:dyDescent="0.2">
      <c r="C444" s="245"/>
    </row>
    <row r="445" spans="3:3" x14ac:dyDescent="0.2">
      <c r="C445" s="245"/>
    </row>
    <row r="446" spans="3:3" x14ac:dyDescent="0.2">
      <c r="C446" s="245"/>
    </row>
    <row r="447" spans="3:3" x14ac:dyDescent="0.2">
      <c r="C447" s="245"/>
    </row>
    <row r="448" spans="3:3" x14ac:dyDescent="0.2">
      <c r="C448" s="245"/>
    </row>
    <row r="449" spans="3:3" x14ac:dyDescent="0.2">
      <c r="C449" s="245"/>
    </row>
    <row r="450" spans="3:3" x14ac:dyDescent="0.2">
      <c r="C450" s="245"/>
    </row>
    <row r="451" spans="3:3" x14ac:dyDescent="0.2">
      <c r="C451" s="245"/>
    </row>
    <row r="452" spans="3:3" x14ac:dyDescent="0.2">
      <c r="C452" s="245"/>
    </row>
    <row r="453" spans="3:3" x14ac:dyDescent="0.2">
      <c r="C453" s="245"/>
    </row>
    <row r="454" spans="3:3" x14ac:dyDescent="0.2">
      <c r="C454" s="245"/>
    </row>
    <row r="455" spans="3:3" x14ac:dyDescent="0.2">
      <c r="C455" s="245"/>
    </row>
    <row r="456" spans="3:3" x14ac:dyDescent="0.2">
      <c r="C456" s="245"/>
    </row>
    <row r="457" spans="3:3" x14ac:dyDescent="0.2">
      <c r="C457" s="245"/>
    </row>
    <row r="458" spans="3:3" x14ac:dyDescent="0.2">
      <c r="C458" s="245"/>
    </row>
    <row r="459" spans="3:3" x14ac:dyDescent="0.2">
      <c r="C459" s="245"/>
    </row>
    <row r="460" spans="3:3" x14ac:dyDescent="0.2">
      <c r="C460" s="245"/>
    </row>
    <row r="461" spans="3:3" x14ac:dyDescent="0.2">
      <c r="C461" s="245"/>
    </row>
    <row r="462" spans="3:3" x14ac:dyDescent="0.2">
      <c r="C462" s="245"/>
    </row>
    <row r="463" spans="3:3" x14ac:dyDescent="0.2">
      <c r="C463" s="245"/>
    </row>
    <row r="464" spans="3:3" x14ac:dyDescent="0.2">
      <c r="C464" s="245"/>
    </row>
    <row r="465" spans="3:3" x14ac:dyDescent="0.2">
      <c r="C465" s="245"/>
    </row>
    <row r="466" spans="3:3" x14ac:dyDescent="0.2">
      <c r="C466" s="245"/>
    </row>
    <row r="467" spans="3:3" x14ac:dyDescent="0.2">
      <c r="C467" s="245"/>
    </row>
    <row r="468" spans="3:3" x14ac:dyDescent="0.2">
      <c r="C468" s="245"/>
    </row>
    <row r="469" spans="3:3" x14ac:dyDescent="0.2">
      <c r="C469" s="245"/>
    </row>
    <row r="470" spans="3:3" x14ac:dyDescent="0.2">
      <c r="C470" s="245"/>
    </row>
    <row r="471" spans="3:3" x14ac:dyDescent="0.2">
      <c r="C471" s="245"/>
    </row>
    <row r="472" spans="3:3" x14ac:dyDescent="0.2">
      <c r="C472" s="245"/>
    </row>
    <row r="473" spans="3:3" x14ac:dyDescent="0.2">
      <c r="C473" s="245"/>
    </row>
    <row r="474" spans="3:3" x14ac:dyDescent="0.2">
      <c r="C474" s="245"/>
    </row>
    <row r="475" spans="3:3" x14ac:dyDescent="0.2">
      <c r="C475" s="245"/>
    </row>
    <row r="476" spans="3:3" x14ac:dyDescent="0.2">
      <c r="C476" s="245"/>
    </row>
    <row r="477" spans="3:3" x14ac:dyDescent="0.2">
      <c r="C477" s="245"/>
    </row>
    <row r="478" spans="3:3" x14ac:dyDescent="0.2">
      <c r="C478" s="245"/>
    </row>
    <row r="479" spans="3:3" x14ac:dyDescent="0.2">
      <c r="C479" s="245"/>
    </row>
    <row r="480" spans="3:3" x14ac:dyDescent="0.2">
      <c r="C480" s="245"/>
    </row>
    <row r="481" spans="3:3" x14ac:dyDescent="0.2">
      <c r="C481" s="245"/>
    </row>
    <row r="482" spans="3:3" x14ac:dyDescent="0.2">
      <c r="C482" s="245"/>
    </row>
    <row r="483" spans="3:3" x14ac:dyDescent="0.2">
      <c r="C483" s="245"/>
    </row>
    <row r="484" spans="3:3" x14ac:dyDescent="0.2">
      <c r="C484" s="245"/>
    </row>
    <row r="485" spans="3:3" x14ac:dyDescent="0.2">
      <c r="C485" s="245"/>
    </row>
    <row r="486" spans="3:3" x14ac:dyDescent="0.2">
      <c r="C486" s="245"/>
    </row>
    <row r="487" spans="3:3" x14ac:dyDescent="0.2">
      <c r="C487" s="245"/>
    </row>
    <row r="488" spans="3:3" x14ac:dyDescent="0.2">
      <c r="C488" s="245"/>
    </row>
    <row r="489" spans="3:3" x14ac:dyDescent="0.2">
      <c r="C489" s="245"/>
    </row>
    <row r="490" spans="3:3" x14ac:dyDescent="0.2">
      <c r="C490" s="245"/>
    </row>
    <row r="491" spans="3:3" x14ac:dyDescent="0.2">
      <c r="C491" s="245"/>
    </row>
    <row r="492" spans="3:3" x14ac:dyDescent="0.2">
      <c r="C492" s="245"/>
    </row>
    <row r="493" spans="3:3" x14ac:dyDescent="0.2">
      <c r="C493" s="245"/>
    </row>
    <row r="494" spans="3:3" x14ac:dyDescent="0.2">
      <c r="C494" s="245"/>
    </row>
    <row r="495" spans="3:3" x14ac:dyDescent="0.2">
      <c r="C495" s="245"/>
    </row>
    <row r="496" spans="3:3" x14ac:dyDescent="0.2">
      <c r="C496" s="245"/>
    </row>
    <row r="497" spans="3:3" x14ac:dyDescent="0.2">
      <c r="C497" s="245"/>
    </row>
    <row r="498" spans="3:3" x14ac:dyDescent="0.2">
      <c r="C498" s="245"/>
    </row>
    <row r="499" spans="3:3" x14ac:dyDescent="0.2">
      <c r="C499" s="245"/>
    </row>
    <row r="500" spans="3:3" x14ac:dyDescent="0.2">
      <c r="C500" s="245"/>
    </row>
    <row r="501" spans="3:3" x14ac:dyDescent="0.2">
      <c r="C501" s="245"/>
    </row>
    <row r="502" spans="3:3" x14ac:dyDescent="0.2">
      <c r="C502" s="245"/>
    </row>
    <row r="503" spans="3:3" x14ac:dyDescent="0.2">
      <c r="C503" s="245"/>
    </row>
    <row r="504" spans="3:3" x14ac:dyDescent="0.2">
      <c r="C504" s="245"/>
    </row>
    <row r="505" spans="3:3" x14ac:dyDescent="0.2">
      <c r="C505" s="245"/>
    </row>
    <row r="506" spans="3:3" x14ac:dyDescent="0.2">
      <c r="C506" s="245"/>
    </row>
    <row r="507" spans="3:3" x14ac:dyDescent="0.2">
      <c r="C507" s="245"/>
    </row>
    <row r="508" spans="3:3" x14ac:dyDescent="0.2">
      <c r="C508" s="245"/>
    </row>
    <row r="509" spans="3:3" x14ac:dyDescent="0.2">
      <c r="C509" s="245"/>
    </row>
    <row r="510" spans="3:3" x14ac:dyDescent="0.2">
      <c r="C510" s="245"/>
    </row>
    <row r="511" spans="3:3" x14ac:dyDescent="0.2">
      <c r="C511" s="245"/>
    </row>
    <row r="512" spans="3:3" x14ac:dyDescent="0.2">
      <c r="C512" s="245"/>
    </row>
    <row r="513" spans="3:3" x14ac:dyDescent="0.2">
      <c r="C513" s="245"/>
    </row>
    <row r="514" spans="3:3" x14ac:dyDescent="0.2">
      <c r="C514" s="245"/>
    </row>
    <row r="515" spans="3:3" x14ac:dyDescent="0.2">
      <c r="C515" s="245"/>
    </row>
    <row r="516" spans="3:3" x14ac:dyDescent="0.2">
      <c r="C516" s="245"/>
    </row>
    <row r="517" spans="3:3" x14ac:dyDescent="0.2">
      <c r="C517" s="245"/>
    </row>
    <row r="518" spans="3:3" x14ac:dyDescent="0.2">
      <c r="C518" s="245"/>
    </row>
    <row r="519" spans="3:3" x14ac:dyDescent="0.2">
      <c r="C519" s="245"/>
    </row>
    <row r="520" spans="3:3" x14ac:dyDescent="0.2">
      <c r="C520" s="245"/>
    </row>
    <row r="521" spans="3:3" x14ac:dyDescent="0.2">
      <c r="C521" s="245"/>
    </row>
    <row r="522" spans="3:3" x14ac:dyDescent="0.2">
      <c r="C522" s="245"/>
    </row>
    <row r="523" spans="3:3" x14ac:dyDescent="0.2">
      <c r="C523" s="245"/>
    </row>
    <row r="524" spans="3:3" x14ac:dyDescent="0.2">
      <c r="C524" s="245"/>
    </row>
    <row r="525" spans="3:3" x14ac:dyDescent="0.2">
      <c r="C525" s="245"/>
    </row>
    <row r="526" spans="3:3" x14ac:dyDescent="0.2">
      <c r="C526" s="245"/>
    </row>
    <row r="527" spans="3:3" x14ac:dyDescent="0.2">
      <c r="C527" s="245"/>
    </row>
    <row r="528" spans="3:3" x14ac:dyDescent="0.2">
      <c r="C528" s="245"/>
    </row>
    <row r="529" spans="3:3" x14ac:dyDescent="0.2">
      <c r="C529" s="245"/>
    </row>
    <row r="530" spans="3:3" x14ac:dyDescent="0.2">
      <c r="C530" s="245"/>
    </row>
    <row r="531" spans="3:3" x14ac:dyDescent="0.2">
      <c r="C531" s="245"/>
    </row>
    <row r="532" spans="3:3" x14ac:dyDescent="0.2">
      <c r="C532" s="245"/>
    </row>
    <row r="533" spans="3:3" x14ac:dyDescent="0.2">
      <c r="C533" s="245"/>
    </row>
    <row r="534" spans="3:3" x14ac:dyDescent="0.2">
      <c r="C534" s="245"/>
    </row>
    <row r="535" spans="3:3" x14ac:dyDescent="0.2">
      <c r="C535" s="245"/>
    </row>
    <row r="536" spans="3:3" x14ac:dyDescent="0.2">
      <c r="C536" s="245"/>
    </row>
    <row r="537" spans="3:3" x14ac:dyDescent="0.2">
      <c r="C537" s="245"/>
    </row>
    <row r="538" spans="3:3" x14ac:dyDescent="0.2">
      <c r="C538" s="245"/>
    </row>
    <row r="539" spans="3:3" x14ac:dyDescent="0.2">
      <c r="C539" s="245"/>
    </row>
    <row r="540" spans="3:3" x14ac:dyDescent="0.2">
      <c r="C540" s="245"/>
    </row>
    <row r="541" spans="3:3" x14ac:dyDescent="0.2">
      <c r="C541" s="245"/>
    </row>
    <row r="542" spans="3:3" x14ac:dyDescent="0.2">
      <c r="C542" s="245"/>
    </row>
    <row r="543" spans="3:3" x14ac:dyDescent="0.2">
      <c r="C543" s="245"/>
    </row>
    <row r="544" spans="3:3" x14ac:dyDescent="0.2">
      <c r="C544" s="245"/>
    </row>
    <row r="545" spans="3:3" x14ac:dyDescent="0.2">
      <c r="C545" s="245"/>
    </row>
    <row r="546" spans="3:3" x14ac:dyDescent="0.2">
      <c r="C546" s="245"/>
    </row>
    <row r="547" spans="3:3" x14ac:dyDescent="0.2">
      <c r="C547" s="245"/>
    </row>
    <row r="548" spans="3:3" x14ac:dyDescent="0.2">
      <c r="C548" s="245"/>
    </row>
    <row r="549" spans="3:3" x14ac:dyDescent="0.2">
      <c r="C549" s="245"/>
    </row>
    <row r="550" spans="3:3" x14ac:dyDescent="0.2">
      <c r="C550" s="245"/>
    </row>
    <row r="551" spans="3:3" x14ac:dyDescent="0.2">
      <c r="C551" s="245"/>
    </row>
    <row r="552" spans="3:3" x14ac:dyDescent="0.2">
      <c r="C552" s="245"/>
    </row>
    <row r="553" spans="3:3" x14ac:dyDescent="0.2">
      <c r="C553" s="245"/>
    </row>
    <row r="554" spans="3:3" x14ac:dyDescent="0.2">
      <c r="C554" s="245"/>
    </row>
    <row r="555" spans="3:3" x14ac:dyDescent="0.2">
      <c r="C555" s="245"/>
    </row>
    <row r="556" spans="3:3" x14ac:dyDescent="0.2">
      <c r="C556" s="245"/>
    </row>
    <row r="557" spans="3:3" x14ac:dyDescent="0.2">
      <c r="C557" s="245"/>
    </row>
    <row r="558" spans="3:3" x14ac:dyDescent="0.2">
      <c r="C558" s="245"/>
    </row>
    <row r="559" spans="3:3" x14ac:dyDescent="0.2">
      <c r="C559" s="245"/>
    </row>
    <row r="560" spans="3:3" x14ac:dyDescent="0.2">
      <c r="C560" s="245"/>
    </row>
    <row r="561" spans="3:3" x14ac:dyDescent="0.2">
      <c r="C561" s="245"/>
    </row>
    <row r="562" spans="3:3" x14ac:dyDescent="0.2">
      <c r="C562" s="245"/>
    </row>
    <row r="563" spans="3:3" x14ac:dyDescent="0.2">
      <c r="C563" s="245"/>
    </row>
    <row r="564" spans="3:3" x14ac:dyDescent="0.2">
      <c r="C564" s="245"/>
    </row>
    <row r="565" spans="3:3" x14ac:dyDescent="0.2">
      <c r="C565" s="245"/>
    </row>
    <row r="566" spans="3:3" x14ac:dyDescent="0.2">
      <c r="C566" s="245"/>
    </row>
    <row r="567" spans="3:3" x14ac:dyDescent="0.2">
      <c r="C567" s="245"/>
    </row>
    <row r="568" spans="3:3" x14ac:dyDescent="0.2">
      <c r="C568" s="245"/>
    </row>
    <row r="569" spans="3:3" x14ac:dyDescent="0.2">
      <c r="C569" s="245"/>
    </row>
    <row r="570" spans="3:3" x14ac:dyDescent="0.2">
      <c r="C570" s="245"/>
    </row>
    <row r="571" spans="3:3" x14ac:dyDescent="0.2">
      <c r="C571" s="245"/>
    </row>
    <row r="572" spans="3:3" x14ac:dyDescent="0.2">
      <c r="C572" s="245"/>
    </row>
    <row r="573" spans="3:3" x14ac:dyDescent="0.2">
      <c r="C573" s="245"/>
    </row>
    <row r="574" spans="3:3" x14ac:dyDescent="0.2">
      <c r="C574" s="245"/>
    </row>
    <row r="575" spans="3:3" x14ac:dyDescent="0.2">
      <c r="C575" s="245"/>
    </row>
    <row r="576" spans="3:3" x14ac:dyDescent="0.2">
      <c r="C576" s="245"/>
    </row>
    <row r="577" spans="3:3" x14ac:dyDescent="0.2">
      <c r="C577" s="245"/>
    </row>
    <row r="578" spans="3:3" x14ac:dyDescent="0.2">
      <c r="C578" s="245"/>
    </row>
    <row r="579" spans="3:3" x14ac:dyDescent="0.2">
      <c r="C579" s="245"/>
    </row>
    <row r="580" spans="3:3" x14ac:dyDescent="0.2">
      <c r="C580" s="245"/>
    </row>
    <row r="581" spans="3:3" x14ac:dyDescent="0.2">
      <c r="C581" s="245"/>
    </row>
    <row r="582" spans="3:3" x14ac:dyDescent="0.2">
      <c r="C582" s="245"/>
    </row>
    <row r="583" spans="3:3" x14ac:dyDescent="0.2">
      <c r="C583" s="245"/>
    </row>
    <row r="584" spans="3:3" x14ac:dyDescent="0.2">
      <c r="C584" s="245"/>
    </row>
    <row r="585" spans="3:3" x14ac:dyDescent="0.2">
      <c r="C585" s="245"/>
    </row>
    <row r="586" spans="3:3" x14ac:dyDescent="0.2">
      <c r="C586" s="245"/>
    </row>
    <row r="587" spans="3:3" x14ac:dyDescent="0.2">
      <c r="C587" s="245"/>
    </row>
    <row r="588" spans="3:3" x14ac:dyDescent="0.2">
      <c r="C588" s="245"/>
    </row>
    <row r="589" spans="3:3" x14ac:dyDescent="0.2">
      <c r="C589" s="245"/>
    </row>
    <row r="590" spans="3:3" x14ac:dyDescent="0.2">
      <c r="C590" s="245"/>
    </row>
    <row r="591" spans="3:3" x14ac:dyDescent="0.2">
      <c r="C591" s="245"/>
    </row>
    <row r="592" spans="3:3" x14ac:dyDescent="0.2">
      <c r="C592" s="245"/>
    </row>
    <row r="593" spans="3:3" x14ac:dyDescent="0.2">
      <c r="C593" s="245"/>
    </row>
    <row r="594" spans="3:3" x14ac:dyDescent="0.2">
      <c r="C594" s="245"/>
    </row>
    <row r="595" spans="3:3" x14ac:dyDescent="0.2">
      <c r="C595" s="245"/>
    </row>
    <row r="596" spans="3:3" x14ac:dyDescent="0.2">
      <c r="C596" s="245"/>
    </row>
    <row r="597" spans="3:3" x14ac:dyDescent="0.2">
      <c r="C597" s="245"/>
    </row>
    <row r="598" spans="3:3" x14ac:dyDescent="0.2">
      <c r="C598" s="245"/>
    </row>
    <row r="599" spans="3:3" x14ac:dyDescent="0.2">
      <c r="C599" s="245"/>
    </row>
    <row r="600" spans="3:3" x14ac:dyDescent="0.2">
      <c r="C600" s="245"/>
    </row>
    <row r="601" spans="3:3" x14ac:dyDescent="0.2">
      <c r="C601" s="245"/>
    </row>
    <row r="602" spans="3:3" x14ac:dyDescent="0.2">
      <c r="C602" s="245"/>
    </row>
    <row r="603" spans="3:3" x14ac:dyDescent="0.2">
      <c r="C603" s="245"/>
    </row>
    <row r="604" spans="3:3" x14ac:dyDescent="0.2">
      <c r="C604" s="245"/>
    </row>
    <row r="605" spans="3:3" x14ac:dyDescent="0.2">
      <c r="C605" s="245"/>
    </row>
    <row r="606" spans="3:3" x14ac:dyDescent="0.2">
      <c r="C606" s="245"/>
    </row>
    <row r="607" spans="3:3" x14ac:dyDescent="0.2">
      <c r="C607" s="245"/>
    </row>
    <row r="608" spans="3:3" x14ac:dyDescent="0.2">
      <c r="C608" s="245"/>
    </row>
    <row r="609" spans="3:3" x14ac:dyDescent="0.2">
      <c r="C609" s="245"/>
    </row>
    <row r="610" spans="3:3" x14ac:dyDescent="0.2">
      <c r="C610" s="245"/>
    </row>
    <row r="611" spans="3:3" x14ac:dyDescent="0.2">
      <c r="C611" s="245"/>
    </row>
    <row r="612" spans="3:3" x14ac:dyDescent="0.2">
      <c r="C612" s="245"/>
    </row>
    <row r="613" spans="3:3" x14ac:dyDescent="0.2">
      <c r="C613" s="245"/>
    </row>
    <row r="614" spans="3:3" x14ac:dyDescent="0.2">
      <c r="C614" s="245"/>
    </row>
    <row r="615" spans="3:3" x14ac:dyDescent="0.2">
      <c r="C615" s="245"/>
    </row>
    <row r="616" spans="3:3" x14ac:dyDescent="0.2">
      <c r="C616" s="245"/>
    </row>
    <row r="617" spans="3:3" x14ac:dyDescent="0.2">
      <c r="C617" s="245"/>
    </row>
    <row r="618" spans="3:3" x14ac:dyDescent="0.2">
      <c r="C618" s="245"/>
    </row>
    <row r="619" spans="3:3" x14ac:dyDescent="0.2">
      <c r="C619" s="245"/>
    </row>
    <row r="620" spans="3:3" x14ac:dyDescent="0.2">
      <c r="C620" s="245"/>
    </row>
    <row r="621" spans="3:3" x14ac:dyDescent="0.2">
      <c r="C621" s="245"/>
    </row>
    <row r="622" spans="3:3" x14ac:dyDescent="0.2">
      <c r="C622" s="245"/>
    </row>
    <row r="623" spans="3:3" x14ac:dyDescent="0.2">
      <c r="C623" s="245"/>
    </row>
    <row r="624" spans="3:3" x14ac:dyDescent="0.2">
      <c r="C624" s="245"/>
    </row>
    <row r="625" spans="3:3" x14ac:dyDescent="0.2">
      <c r="C625" s="245"/>
    </row>
    <row r="626" spans="3:3" x14ac:dyDescent="0.2">
      <c r="C626" s="245"/>
    </row>
    <row r="627" spans="3:3" x14ac:dyDescent="0.2">
      <c r="C627" s="245"/>
    </row>
    <row r="628" spans="3:3" x14ac:dyDescent="0.2">
      <c r="C628" s="245"/>
    </row>
    <row r="629" spans="3:3" x14ac:dyDescent="0.2">
      <c r="C629" s="245"/>
    </row>
    <row r="630" spans="3:3" x14ac:dyDescent="0.2">
      <c r="C630" s="245"/>
    </row>
    <row r="631" spans="3:3" x14ac:dyDescent="0.2">
      <c r="C631" s="245"/>
    </row>
    <row r="632" spans="3:3" x14ac:dyDescent="0.2">
      <c r="C632" s="245"/>
    </row>
    <row r="633" spans="3:3" x14ac:dyDescent="0.2">
      <c r="C633" s="245"/>
    </row>
    <row r="634" spans="3:3" x14ac:dyDescent="0.2">
      <c r="C634" s="245"/>
    </row>
    <row r="635" spans="3:3" x14ac:dyDescent="0.2">
      <c r="C635" s="245"/>
    </row>
    <row r="636" spans="3:3" x14ac:dyDescent="0.2">
      <c r="C636" s="245"/>
    </row>
    <row r="637" spans="3:3" x14ac:dyDescent="0.2">
      <c r="C637" s="245"/>
    </row>
    <row r="638" spans="3:3" x14ac:dyDescent="0.2">
      <c r="C638" s="245"/>
    </row>
    <row r="639" spans="3:3" x14ac:dyDescent="0.2">
      <c r="C639" s="245"/>
    </row>
    <row r="640" spans="3:3" x14ac:dyDescent="0.2">
      <c r="C640" s="245"/>
    </row>
    <row r="641" spans="3:3" x14ac:dyDescent="0.2">
      <c r="C641" s="245"/>
    </row>
    <row r="642" spans="3:3" x14ac:dyDescent="0.2">
      <c r="C642" s="245"/>
    </row>
    <row r="643" spans="3:3" x14ac:dyDescent="0.2">
      <c r="C643" s="245"/>
    </row>
    <row r="644" spans="3:3" x14ac:dyDescent="0.2">
      <c r="C644" s="245"/>
    </row>
    <row r="645" spans="3:3" x14ac:dyDescent="0.2">
      <c r="C645" s="245"/>
    </row>
    <row r="646" spans="3:3" x14ac:dyDescent="0.2">
      <c r="C646" s="245"/>
    </row>
    <row r="647" spans="3:3" x14ac:dyDescent="0.2">
      <c r="C647" s="245"/>
    </row>
    <row r="648" spans="3:3" x14ac:dyDescent="0.2">
      <c r="C648" s="245"/>
    </row>
    <row r="649" spans="3:3" x14ac:dyDescent="0.2">
      <c r="C649" s="245"/>
    </row>
    <row r="650" spans="3:3" x14ac:dyDescent="0.2">
      <c r="C650" s="245"/>
    </row>
    <row r="651" spans="3:3" x14ac:dyDescent="0.2">
      <c r="C651" s="245"/>
    </row>
    <row r="652" spans="3:3" x14ac:dyDescent="0.2">
      <c r="C652" s="245"/>
    </row>
    <row r="653" spans="3:3" x14ac:dyDescent="0.2">
      <c r="C653" s="245"/>
    </row>
    <row r="654" spans="3:3" x14ac:dyDescent="0.2">
      <c r="C654" s="245"/>
    </row>
    <row r="655" spans="3:3" x14ac:dyDescent="0.2">
      <c r="C655" s="245"/>
    </row>
    <row r="656" spans="3:3" x14ac:dyDescent="0.2">
      <c r="C656" s="245"/>
    </row>
    <row r="657" spans="3:3" x14ac:dyDescent="0.2">
      <c r="C657" s="245"/>
    </row>
    <row r="658" spans="3:3" x14ac:dyDescent="0.2">
      <c r="C658" s="245"/>
    </row>
    <row r="659" spans="3:3" x14ac:dyDescent="0.2">
      <c r="C659" s="245"/>
    </row>
    <row r="660" spans="3:3" x14ac:dyDescent="0.2">
      <c r="C660" s="245"/>
    </row>
    <row r="661" spans="3:3" x14ac:dyDescent="0.2">
      <c r="C661" s="245"/>
    </row>
    <row r="662" spans="3:3" x14ac:dyDescent="0.2">
      <c r="C662" s="245"/>
    </row>
    <row r="663" spans="3:3" x14ac:dyDescent="0.2">
      <c r="C663" s="245"/>
    </row>
    <row r="664" spans="3:3" x14ac:dyDescent="0.2">
      <c r="C664" s="245"/>
    </row>
    <row r="665" spans="3:3" x14ac:dyDescent="0.2">
      <c r="C665" s="245"/>
    </row>
    <row r="666" spans="3:3" x14ac:dyDescent="0.2">
      <c r="C666" s="245"/>
    </row>
    <row r="667" spans="3:3" x14ac:dyDescent="0.2">
      <c r="C667" s="245"/>
    </row>
    <row r="668" spans="3:3" x14ac:dyDescent="0.2">
      <c r="C668" s="245"/>
    </row>
    <row r="669" spans="3:3" x14ac:dyDescent="0.2">
      <c r="C669" s="245"/>
    </row>
    <row r="670" spans="3:3" x14ac:dyDescent="0.2">
      <c r="C670" s="245"/>
    </row>
    <row r="671" spans="3:3" x14ac:dyDescent="0.2">
      <c r="C671" s="245"/>
    </row>
    <row r="672" spans="3:3" x14ac:dyDescent="0.2">
      <c r="C672" s="245"/>
    </row>
    <row r="673" spans="3:3" x14ac:dyDescent="0.2">
      <c r="C673" s="245"/>
    </row>
    <row r="674" spans="3:3" x14ac:dyDescent="0.2">
      <c r="C674" s="245"/>
    </row>
    <row r="675" spans="3:3" x14ac:dyDescent="0.2">
      <c r="C675" s="245"/>
    </row>
    <row r="676" spans="3:3" x14ac:dyDescent="0.2">
      <c r="C676" s="245"/>
    </row>
    <row r="677" spans="3:3" x14ac:dyDescent="0.2">
      <c r="C677" s="245"/>
    </row>
    <row r="678" spans="3:3" x14ac:dyDescent="0.2">
      <c r="C678" s="245"/>
    </row>
    <row r="679" spans="3:3" x14ac:dyDescent="0.2">
      <c r="C679" s="245"/>
    </row>
    <row r="680" spans="3:3" x14ac:dyDescent="0.2">
      <c r="C680" s="245"/>
    </row>
    <row r="681" spans="3:3" x14ac:dyDescent="0.2">
      <c r="C681" s="245"/>
    </row>
    <row r="682" spans="3:3" x14ac:dyDescent="0.2">
      <c r="C682" s="245"/>
    </row>
    <row r="683" spans="3:3" x14ac:dyDescent="0.2">
      <c r="C683" s="245"/>
    </row>
    <row r="684" spans="3:3" x14ac:dyDescent="0.2">
      <c r="C684" s="245"/>
    </row>
    <row r="685" spans="3:3" x14ac:dyDescent="0.2">
      <c r="C685" s="245"/>
    </row>
    <row r="686" spans="3:3" x14ac:dyDescent="0.2">
      <c r="C686" s="245"/>
    </row>
    <row r="687" spans="3:3" x14ac:dyDescent="0.2">
      <c r="C687" s="245"/>
    </row>
    <row r="688" spans="3:3" x14ac:dyDescent="0.2">
      <c r="C688" s="245"/>
    </row>
    <row r="689" spans="3:3" x14ac:dyDescent="0.2">
      <c r="C689" s="245"/>
    </row>
    <row r="690" spans="3:3" x14ac:dyDescent="0.2">
      <c r="C690" s="245"/>
    </row>
    <row r="691" spans="3:3" x14ac:dyDescent="0.2">
      <c r="C691" s="245"/>
    </row>
    <row r="692" spans="3:3" x14ac:dyDescent="0.2">
      <c r="C692" s="245"/>
    </row>
    <row r="693" spans="3:3" x14ac:dyDescent="0.2">
      <c r="C693" s="245"/>
    </row>
    <row r="694" spans="3:3" x14ac:dyDescent="0.2">
      <c r="C694" s="245"/>
    </row>
    <row r="695" spans="3:3" x14ac:dyDescent="0.2">
      <c r="C695" s="245"/>
    </row>
    <row r="696" spans="3:3" x14ac:dyDescent="0.2">
      <c r="C696" s="245"/>
    </row>
    <row r="697" spans="3:3" x14ac:dyDescent="0.2">
      <c r="C697" s="245"/>
    </row>
    <row r="698" spans="3:3" x14ac:dyDescent="0.2">
      <c r="C698" s="245"/>
    </row>
    <row r="699" spans="3:3" x14ac:dyDescent="0.2">
      <c r="C699" s="245"/>
    </row>
    <row r="700" spans="3:3" x14ac:dyDescent="0.2">
      <c r="C700" s="245"/>
    </row>
    <row r="701" spans="3:3" x14ac:dyDescent="0.2">
      <c r="C701" s="245"/>
    </row>
    <row r="702" spans="3:3" x14ac:dyDescent="0.2">
      <c r="C702" s="245"/>
    </row>
    <row r="703" spans="3:3" x14ac:dyDescent="0.2">
      <c r="C703" s="245"/>
    </row>
    <row r="704" spans="3:3" x14ac:dyDescent="0.2">
      <c r="C704" s="245"/>
    </row>
    <row r="705" spans="3:3" x14ac:dyDescent="0.2">
      <c r="C705" s="245"/>
    </row>
    <row r="706" spans="3:3" x14ac:dyDescent="0.2">
      <c r="C706" s="245"/>
    </row>
    <row r="707" spans="3:3" x14ac:dyDescent="0.2">
      <c r="C707" s="245"/>
    </row>
    <row r="708" spans="3:3" x14ac:dyDescent="0.2">
      <c r="C708" s="245"/>
    </row>
    <row r="709" spans="3:3" x14ac:dyDescent="0.2">
      <c r="C709" s="245"/>
    </row>
    <row r="710" spans="3:3" x14ac:dyDescent="0.2">
      <c r="C710" s="245"/>
    </row>
    <row r="711" spans="3:3" x14ac:dyDescent="0.2">
      <c r="C711" s="245"/>
    </row>
    <row r="712" spans="3:3" x14ac:dyDescent="0.2">
      <c r="C712" s="245"/>
    </row>
    <row r="713" spans="3:3" x14ac:dyDescent="0.2">
      <c r="C713" s="245"/>
    </row>
    <row r="714" spans="3:3" x14ac:dyDescent="0.2">
      <c r="C714" s="245"/>
    </row>
    <row r="715" spans="3:3" x14ac:dyDescent="0.2">
      <c r="C715" s="245"/>
    </row>
    <row r="716" spans="3:3" x14ac:dyDescent="0.2">
      <c r="C716" s="245"/>
    </row>
    <row r="717" spans="3:3" x14ac:dyDescent="0.2">
      <c r="C717" s="245"/>
    </row>
    <row r="718" spans="3:3" x14ac:dyDescent="0.2">
      <c r="C718" s="245"/>
    </row>
    <row r="719" spans="3:3" x14ac:dyDescent="0.2">
      <c r="C719" s="245"/>
    </row>
    <row r="720" spans="3:3" x14ac:dyDescent="0.2">
      <c r="C720" s="245"/>
    </row>
    <row r="721" spans="3:3" x14ac:dyDescent="0.2">
      <c r="C721" s="245"/>
    </row>
    <row r="722" spans="3:3" x14ac:dyDescent="0.2">
      <c r="C722" s="245"/>
    </row>
    <row r="723" spans="3:3" x14ac:dyDescent="0.2">
      <c r="C723" s="245"/>
    </row>
    <row r="724" spans="3:3" x14ac:dyDescent="0.2">
      <c r="C724" s="245"/>
    </row>
    <row r="725" spans="3:3" x14ac:dyDescent="0.2">
      <c r="C725" s="245"/>
    </row>
    <row r="726" spans="3:3" x14ac:dyDescent="0.2">
      <c r="C726" s="245"/>
    </row>
    <row r="727" spans="3:3" x14ac:dyDescent="0.2">
      <c r="C727" s="245"/>
    </row>
    <row r="728" spans="3:3" x14ac:dyDescent="0.2">
      <c r="C728" s="245"/>
    </row>
    <row r="729" spans="3:3" x14ac:dyDescent="0.2">
      <c r="C729" s="245"/>
    </row>
    <row r="730" spans="3:3" x14ac:dyDescent="0.2">
      <c r="C730" s="245"/>
    </row>
    <row r="731" spans="3:3" x14ac:dyDescent="0.2">
      <c r="C731" s="245"/>
    </row>
    <row r="732" spans="3:3" x14ac:dyDescent="0.2">
      <c r="C732" s="245"/>
    </row>
    <row r="733" spans="3:3" x14ac:dyDescent="0.2">
      <c r="C733" s="245"/>
    </row>
    <row r="734" spans="3:3" x14ac:dyDescent="0.2">
      <c r="C734" s="245"/>
    </row>
    <row r="735" spans="3:3" x14ac:dyDescent="0.2">
      <c r="C735" s="245"/>
    </row>
    <row r="736" spans="3:3" x14ac:dyDescent="0.2">
      <c r="C736" s="245"/>
    </row>
    <row r="737" spans="3:3" x14ac:dyDescent="0.2">
      <c r="C737" s="245"/>
    </row>
    <row r="738" spans="3:3" x14ac:dyDescent="0.2">
      <c r="C738" s="245"/>
    </row>
    <row r="739" spans="3:3" x14ac:dyDescent="0.2">
      <c r="C739" s="245"/>
    </row>
    <row r="740" spans="3:3" x14ac:dyDescent="0.2">
      <c r="C740" s="245"/>
    </row>
    <row r="741" spans="3:3" x14ac:dyDescent="0.2">
      <c r="C741" s="245"/>
    </row>
    <row r="742" spans="3:3" x14ac:dyDescent="0.2">
      <c r="C742" s="245"/>
    </row>
    <row r="743" spans="3:3" x14ac:dyDescent="0.2">
      <c r="C743" s="245"/>
    </row>
    <row r="744" spans="3:3" x14ac:dyDescent="0.2">
      <c r="C744" s="245"/>
    </row>
    <row r="745" spans="3:3" x14ac:dyDescent="0.2">
      <c r="C745" s="245"/>
    </row>
    <row r="746" spans="3:3" x14ac:dyDescent="0.2">
      <c r="C746" s="245"/>
    </row>
    <row r="747" spans="3:3" x14ac:dyDescent="0.2">
      <c r="C747" s="245"/>
    </row>
    <row r="748" spans="3:3" x14ac:dyDescent="0.2">
      <c r="C748" s="245"/>
    </row>
    <row r="749" spans="3:3" x14ac:dyDescent="0.2">
      <c r="C749" s="245"/>
    </row>
    <row r="750" spans="3:3" x14ac:dyDescent="0.2">
      <c r="C750" s="245"/>
    </row>
    <row r="751" spans="3:3" x14ac:dyDescent="0.2">
      <c r="C751" s="245"/>
    </row>
    <row r="752" spans="3:3" x14ac:dyDescent="0.2">
      <c r="C752" s="245"/>
    </row>
    <row r="753" spans="3:3" x14ac:dyDescent="0.2">
      <c r="C753" s="245"/>
    </row>
    <row r="754" spans="3:3" x14ac:dyDescent="0.2">
      <c r="C754" s="245"/>
    </row>
    <row r="755" spans="3:3" x14ac:dyDescent="0.2">
      <c r="C755" s="245"/>
    </row>
    <row r="756" spans="3:3" x14ac:dyDescent="0.2">
      <c r="C756" s="245"/>
    </row>
    <row r="757" spans="3:3" x14ac:dyDescent="0.2">
      <c r="C757" s="245"/>
    </row>
    <row r="758" spans="3:3" x14ac:dyDescent="0.2">
      <c r="C758" s="245"/>
    </row>
    <row r="759" spans="3:3" x14ac:dyDescent="0.2">
      <c r="C759" s="245"/>
    </row>
    <row r="760" spans="3:3" x14ac:dyDescent="0.2">
      <c r="C760" s="245"/>
    </row>
    <row r="761" spans="3:3" x14ac:dyDescent="0.2">
      <c r="C761" s="245"/>
    </row>
    <row r="762" spans="3:3" x14ac:dyDescent="0.2">
      <c r="C762" s="245"/>
    </row>
    <row r="763" spans="3:3" x14ac:dyDescent="0.2">
      <c r="C763" s="245"/>
    </row>
    <row r="764" spans="3:3" x14ac:dyDescent="0.2">
      <c r="C764" s="245"/>
    </row>
    <row r="765" spans="3:3" x14ac:dyDescent="0.2">
      <c r="C765" s="245"/>
    </row>
    <row r="766" spans="3:3" x14ac:dyDescent="0.2">
      <c r="C766" s="245"/>
    </row>
    <row r="767" spans="3:3" x14ac:dyDescent="0.2">
      <c r="C767" s="245"/>
    </row>
    <row r="768" spans="3:3" x14ac:dyDescent="0.2">
      <c r="C768" s="245"/>
    </row>
    <row r="769" spans="3:3" x14ac:dyDescent="0.2">
      <c r="C769" s="245"/>
    </row>
    <row r="770" spans="3:3" x14ac:dyDescent="0.2">
      <c r="C770" s="245"/>
    </row>
    <row r="771" spans="3:3" x14ac:dyDescent="0.2">
      <c r="C771" s="245"/>
    </row>
    <row r="772" spans="3:3" x14ac:dyDescent="0.2">
      <c r="C772" s="245"/>
    </row>
    <row r="773" spans="3:3" x14ac:dyDescent="0.2">
      <c r="C773" s="245"/>
    </row>
    <row r="774" spans="3:3" x14ac:dyDescent="0.2">
      <c r="C774" s="245"/>
    </row>
    <row r="775" spans="3:3" x14ac:dyDescent="0.2">
      <c r="C775" s="245"/>
    </row>
    <row r="776" spans="3:3" x14ac:dyDescent="0.2">
      <c r="C776" s="245"/>
    </row>
    <row r="777" spans="3:3" x14ac:dyDescent="0.2">
      <c r="C777" s="245"/>
    </row>
    <row r="778" spans="3:3" x14ac:dyDescent="0.2">
      <c r="C778" s="245"/>
    </row>
    <row r="779" spans="3:3" x14ac:dyDescent="0.2">
      <c r="C779" s="245"/>
    </row>
    <row r="780" spans="3:3" x14ac:dyDescent="0.2">
      <c r="C780" s="245"/>
    </row>
    <row r="781" spans="3:3" x14ac:dyDescent="0.2">
      <c r="C781" s="245"/>
    </row>
    <row r="782" spans="3:3" x14ac:dyDescent="0.2">
      <c r="C782" s="245"/>
    </row>
    <row r="783" spans="3:3" x14ac:dyDescent="0.2">
      <c r="C783" s="245"/>
    </row>
    <row r="784" spans="3:3" x14ac:dyDescent="0.2">
      <c r="C784" s="245"/>
    </row>
    <row r="785" spans="3:3" x14ac:dyDescent="0.2">
      <c r="C785" s="245"/>
    </row>
    <row r="786" spans="3:3" x14ac:dyDescent="0.2">
      <c r="C786" s="245"/>
    </row>
    <row r="787" spans="3:3" x14ac:dyDescent="0.2">
      <c r="C787" s="245"/>
    </row>
    <row r="788" spans="3:3" x14ac:dyDescent="0.2">
      <c r="C788" s="245"/>
    </row>
    <row r="789" spans="3:3" x14ac:dyDescent="0.2">
      <c r="C789" s="245"/>
    </row>
    <row r="790" spans="3:3" x14ac:dyDescent="0.2">
      <c r="C790" s="245"/>
    </row>
    <row r="791" spans="3:3" x14ac:dyDescent="0.2">
      <c r="C791" s="245"/>
    </row>
    <row r="792" spans="3:3" x14ac:dyDescent="0.2">
      <c r="C792" s="245"/>
    </row>
    <row r="793" spans="3:3" x14ac:dyDescent="0.2">
      <c r="C793" s="245"/>
    </row>
    <row r="794" spans="3:3" x14ac:dyDescent="0.2">
      <c r="C794" s="245"/>
    </row>
    <row r="795" spans="3:3" x14ac:dyDescent="0.2">
      <c r="C795" s="245"/>
    </row>
    <row r="796" spans="3:3" x14ac:dyDescent="0.2">
      <c r="C796" s="245"/>
    </row>
    <row r="797" spans="3:3" x14ac:dyDescent="0.2">
      <c r="C797" s="245"/>
    </row>
    <row r="798" spans="3:3" x14ac:dyDescent="0.2">
      <c r="C798" s="245"/>
    </row>
    <row r="799" spans="3:3" x14ac:dyDescent="0.2">
      <c r="C799" s="245"/>
    </row>
    <row r="800" spans="3:3" x14ac:dyDescent="0.2">
      <c r="C800" s="245"/>
    </row>
    <row r="801" spans="3:3" x14ac:dyDescent="0.2">
      <c r="C801" s="245"/>
    </row>
    <row r="802" spans="3:3" x14ac:dyDescent="0.2">
      <c r="C802" s="245"/>
    </row>
    <row r="803" spans="3:3" x14ac:dyDescent="0.2">
      <c r="C803" s="245"/>
    </row>
    <row r="804" spans="3:3" x14ac:dyDescent="0.2">
      <c r="C804" s="245"/>
    </row>
    <row r="805" spans="3:3" x14ac:dyDescent="0.2">
      <c r="C805" s="245"/>
    </row>
    <row r="806" spans="3:3" x14ac:dyDescent="0.2">
      <c r="C806" s="245"/>
    </row>
    <row r="807" spans="3:3" x14ac:dyDescent="0.2">
      <c r="C807" s="245"/>
    </row>
    <row r="808" spans="3:3" x14ac:dyDescent="0.2">
      <c r="C808" s="245"/>
    </row>
    <row r="809" spans="3:3" x14ac:dyDescent="0.2">
      <c r="C809" s="245"/>
    </row>
    <row r="810" spans="3:3" x14ac:dyDescent="0.2">
      <c r="C810" s="245"/>
    </row>
    <row r="811" spans="3:3" x14ac:dyDescent="0.2">
      <c r="C811" s="245"/>
    </row>
    <row r="812" spans="3:3" x14ac:dyDescent="0.2">
      <c r="C812" s="245"/>
    </row>
    <row r="813" spans="3:3" x14ac:dyDescent="0.2">
      <c r="C813" s="245"/>
    </row>
    <row r="814" spans="3:3" x14ac:dyDescent="0.2">
      <c r="C814" s="245"/>
    </row>
    <row r="815" spans="3:3" x14ac:dyDescent="0.2">
      <c r="C815" s="245"/>
    </row>
    <row r="816" spans="3:3" x14ac:dyDescent="0.2">
      <c r="C816" s="245"/>
    </row>
    <row r="817" spans="3:3" x14ac:dyDescent="0.2">
      <c r="C817" s="245"/>
    </row>
    <row r="818" spans="3:3" x14ac:dyDescent="0.2">
      <c r="C818" s="245"/>
    </row>
    <row r="819" spans="3:3" x14ac:dyDescent="0.2">
      <c r="C819" s="245"/>
    </row>
    <row r="820" spans="3:3" x14ac:dyDescent="0.2">
      <c r="C820" s="245"/>
    </row>
    <row r="821" spans="3:3" x14ac:dyDescent="0.2">
      <c r="C821" s="245"/>
    </row>
    <row r="822" spans="3:3" x14ac:dyDescent="0.2">
      <c r="C822" s="245"/>
    </row>
    <row r="823" spans="3:3" x14ac:dyDescent="0.2">
      <c r="C823" s="245"/>
    </row>
    <row r="824" spans="3:3" x14ac:dyDescent="0.2">
      <c r="C824" s="245"/>
    </row>
    <row r="825" spans="3:3" x14ac:dyDescent="0.2">
      <c r="C825" s="245"/>
    </row>
    <row r="826" spans="3:3" x14ac:dyDescent="0.2">
      <c r="C826" s="245"/>
    </row>
    <row r="827" spans="3:3" x14ac:dyDescent="0.2">
      <c r="C827" s="245"/>
    </row>
    <row r="828" spans="3:3" x14ac:dyDescent="0.2">
      <c r="C828" s="245"/>
    </row>
    <row r="829" spans="3:3" x14ac:dyDescent="0.2">
      <c r="C829" s="245"/>
    </row>
    <row r="830" spans="3:3" x14ac:dyDescent="0.2">
      <c r="C830" s="245"/>
    </row>
    <row r="831" spans="3:3" x14ac:dyDescent="0.2">
      <c r="C831" s="245"/>
    </row>
    <row r="832" spans="3:3" x14ac:dyDescent="0.2">
      <c r="C832" s="245"/>
    </row>
    <row r="833" spans="3:3" x14ac:dyDescent="0.2">
      <c r="C833" s="245"/>
    </row>
    <row r="834" spans="3:3" x14ac:dyDescent="0.2">
      <c r="C834" s="245"/>
    </row>
    <row r="835" spans="3:3" x14ac:dyDescent="0.2">
      <c r="C835" s="245"/>
    </row>
    <row r="836" spans="3:3" x14ac:dyDescent="0.2">
      <c r="C836" s="245"/>
    </row>
    <row r="837" spans="3:3" x14ac:dyDescent="0.2">
      <c r="C837" s="245"/>
    </row>
    <row r="838" spans="3:3" x14ac:dyDescent="0.2">
      <c r="C838" s="245"/>
    </row>
    <row r="839" spans="3:3" x14ac:dyDescent="0.2">
      <c r="C839" s="245"/>
    </row>
    <row r="840" spans="3:3" x14ac:dyDescent="0.2">
      <c r="C840" s="245"/>
    </row>
    <row r="841" spans="3:3" x14ac:dyDescent="0.2">
      <c r="C841" s="245"/>
    </row>
    <row r="842" spans="3:3" x14ac:dyDescent="0.2">
      <c r="C842" s="245"/>
    </row>
    <row r="843" spans="3:3" x14ac:dyDescent="0.2">
      <c r="C843" s="245"/>
    </row>
    <row r="844" spans="3:3" x14ac:dyDescent="0.2">
      <c r="C844" s="245"/>
    </row>
    <row r="845" spans="3:3" x14ac:dyDescent="0.2">
      <c r="C845" s="245"/>
    </row>
    <row r="846" spans="3:3" x14ac:dyDescent="0.2">
      <c r="C846" s="245"/>
    </row>
    <row r="847" spans="3:3" x14ac:dyDescent="0.2">
      <c r="C847" s="245"/>
    </row>
    <row r="848" spans="3:3" x14ac:dyDescent="0.2">
      <c r="C848" s="245"/>
    </row>
    <row r="849" spans="3:3" x14ac:dyDescent="0.2">
      <c r="C849" s="245"/>
    </row>
    <row r="850" spans="3:3" x14ac:dyDescent="0.2">
      <c r="C850" s="245"/>
    </row>
    <row r="851" spans="3:3" x14ac:dyDescent="0.2">
      <c r="C851" s="245"/>
    </row>
    <row r="852" spans="3:3" x14ac:dyDescent="0.2">
      <c r="C852" s="245"/>
    </row>
    <row r="853" spans="3:3" x14ac:dyDescent="0.2">
      <c r="C853" s="245"/>
    </row>
    <row r="854" spans="3:3" x14ac:dyDescent="0.2">
      <c r="C854" s="245"/>
    </row>
    <row r="855" spans="3:3" x14ac:dyDescent="0.2">
      <c r="C855" s="245"/>
    </row>
    <row r="856" spans="3:3" x14ac:dyDescent="0.2">
      <c r="C856" s="245"/>
    </row>
    <row r="857" spans="3:3" x14ac:dyDescent="0.2">
      <c r="C857" s="245"/>
    </row>
    <row r="858" spans="3:3" x14ac:dyDescent="0.2">
      <c r="C858" s="245"/>
    </row>
    <row r="859" spans="3:3" x14ac:dyDescent="0.2">
      <c r="C859" s="245"/>
    </row>
    <row r="860" spans="3:3" x14ac:dyDescent="0.2">
      <c r="C860" s="245"/>
    </row>
    <row r="861" spans="3:3" x14ac:dyDescent="0.2">
      <c r="C861" s="245"/>
    </row>
    <row r="862" spans="3:3" x14ac:dyDescent="0.2">
      <c r="C862" s="245"/>
    </row>
    <row r="863" spans="3:3" x14ac:dyDescent="0.2">
      <c r="C863" s="245"/>
    </row>
    <row r="864" spans="3:3" x14ac:dyDescent="0.2">
      <c r="C864" s="245"/>
    </row>
    <row r="865" spans="3:3" x14ac:dyDescent="0.2">
      <c r="C865" s="245"/>
    </row>
    <row r="866" spans="3:3" x14ac:dyDescent="0.2">
      <c r="C866" s="245"/>
    </row>
    <row r="867" spans="3:3" x14ac:dyDescent="0.2">
      <c r="C867" s="245"/>
    </row>
    <row r="868" spans="3:3" x14ac:dyDescent="0.2">
      <c r="C868" s="245"/>
    </row>
    <row r="869" spans="3:3" x14ac:dyDescent="0.2">
      <c r="C869" s="245"/>
    </row>
    <row r="870" spans="3:3" x14ac:dyDescent="0.2">
      <c r="C870" s="245"/>
    </row>
    <row r="871" spans="3:3" x14ac:dyDescent="0.2">
      <c r="C871" s="245"/>
    </row>
    <row r="872" spans="3:3" x14ac:dyDescent="0.2">
      <c r="C872" s="245"/>
    </row>
    <row r="873" spans="3:3" x14ac:dyDescent="0.2">
      <c r="C873" s="245"/>
    </row>
    <row r="874" spans="3:3" x14ac:dyDescent="0.2">
      <c r="C874" s="245"/>
    </row>
    <row r="875" spans="3:3" x14ac:dyDescent="0.2">
      <c r="C875" s="245"/>
    </row>
    <row r="876" spans="3:3" x14ac:dyDescent="0.2">
      <c r="C876" s="245"/>
    </row>
    <row r="877" spans="3:3" x14ac:dyDescent="0.2">
      <c r="C877" s="245"/>
    </row>
    <row r="878" spans="3:3" x14ac:dyDescent="0.2">
      <c r="C878" s="245"/>
    </row>
    <row r="879" spans="3:3" x14ac:dyDescent="0.2">
      <c r="C879" s="245"/>
    </row>
    <row r="880" spans="3:3" x14ac:dyDescent="0.2">
      <c r="C880" s="245"/>
    </row>
    <row r="881" spans="3:3" x14ac:dyDescent="0.2">
      <c r="C881" s="245"/>
    </row>
    <row r="882" spans="3:3" x14ac:dyDescent="0.2">
      <c r="C882" s="245"/>
    </row>
    <row r="883" spans="3:3" x14ac:dyDescent="0.2">
      <c r="C883" s="245"/>
    </row>
    <row r="884" spans="3:3" x14ac:dyDescent="0.2">
      <c r="C884" s="245"/>
    </row>
    <row r="885" spans="3:3" x14ac:dyDescent="0.2">
      <c r="C885" s="245"/>
    </row>
    <row r="886" spans="3:3" x14ac:dyDescent="0.2">
      <c r="C886" s="245"/>
    </row>
    <row r="887" spans="3:3" x14ac:dyDescent="0.2">
      <c r="C887" s="245"/>
    </row>
    <row r="888" spans="3:3" x14ac:dyDescent="0.2">
      <c r="C888" s="245"/>
    </row>
    <row r="889" spans="3:3" x14ac:dyDescent="0.2">
      <c r="C889" s="245"/>
    </row>
    <row r="890" spans="3:3" x14ac:dyDescent="0.2">
      <c r="C890" s="245"/>
    </row>
    <row r="891" spans="3:3" x14ac:dyDescent="0.2">
      <c r="C891" s="245"/>
    </row>
    <row r="892" spans="3:3" x14ac:dyDescent="0.2">
      <c r="C892" s="245"/>
    </row>
    <row r="893" spans="3:3" x14ac:dyDescent="0.2">
      <c r="C893" s="245"/>
    </row>
    <row r="894" spans="3:3" x14ac:dyDescent="0.2">
      <c r="C894" s="245"/>
    </row>
    <row r="895" spans="3:3" x14ac:dyDescent="0.2">
      <c r="C895" s="245"/>
    </row>
    <row r="896" spans="3:3" x14ac:dyDescent="0.2">
      <c r="C896" s="245"/>
    </row>
    <row r="897" spans="3:3" x14ac:dyDescent="0.2">
      <c r="C897" s="245"/>
    </row>
    <row r="898" spans="3:3" x14ac:dyDescent="0.2">
      <c r="C898" s="245"/>
    </row>
    <row r="899" spans="3:3" x14ac:dyDescent="0.2">
      <c r="C899" s="245"/>
    </row>
    <row r="900" spans="3:3" x14ac:dyDescent="0.2">
      <c r="C900" s="245"/>
    </row>
    <row r="901" spans="3:3" x14ac:dyDescent="0.2">
      <c r="C901" s="245"/>
    </row>
    <row r="902" spans="3:3" x14ac:dyDescent="0.2">
      <c r="C902" s="245"/>
    </row>
    <row r="903" spans="3:3" x14ac:dyDescent="0.2">
      <c r="C903" s="245"/>
    </row>
    <row r="904" spans="3:3" x14ac:dyDescent="0.2">
      <c r="C904" s="245"/>
    </row>
    <row r="905" spans="3:3" x14ac:dyDescent="0.2">
      <c r="C905" s="245"/>
    </row>
    <row r="906" spans="3:3" x14ac:dyDescent="0.2">
      <c r="C906" s="245"/>
    </row>
    <row r="907" spans="3:3" x14ac:dyDescent="0.2">
      <c r="C907" s="245"/>
    </row>
    <row r="908" spans="3:3" x14ac:dyDescent="0.2">
      <c r="C908" s="245"/>
    </row>
    <row r="909" spans="3:3" x14ac:dyDescent="0.2">
      <c r="C909" s="245"/>
    </row>
    <row r="910" spans="3:3" x14ac:dyDescent="0.2">
      <c r="C910" s="245"/>
    </row>
    <row r="911" spans="3:3" x14ac:dyDescent="0.2">
      <c r="C911" s="245"/>
    </row>
    <row r="912" spans="3:3" x14ac:dyDescent="0.2">
      <c r="C912" s="245"/>
    </row>
    <row r="913" spans="3:3" x14ac:dyDescent="0.2">
      <c r="C913" s="245"/>
    </row>
    <row r="914" spans="3:3" x14ac:dyDescent="0.2">
      <c r="C914" s="245"/>
    </row>
    <row r="915" spans="3:3" x14ac:dyDescent="0.2">
      <c r="C915" s="245"/>
    </row>
    <row r="916" spans="3:3" x14ac:dyDescent="0.2">
      <c r="C916" s="245"/>
    </row>
    <row r="917" spans="3:3" x14ac:dyDescent="0.2">
      <c r="C917" s="245"/>
    </row>
    <row r="918" spans="3:3" x14ac:dyDescent="0.2">
      <c r="C918" s="245"/>
    </row>
    <row r="919" spans="3:3" x14ac:dyDescent="0.2">
      <c r="C919" s="245"/>
    </row>
    <row r="920" spans="3:3" x14ac:dyDescent="0.2">
      <c r="C920" s="245"/>
    </row>
    <row r="921" spans="3:3" x14ac:dyDescent="0.2">
      <c r="C921" s="245"/>
    </row>
    <row r="922" spans="3:3" x14ac:dyDescent="0.2">
      <c r="C922" s="245"/>
    </row>
    <row r="923" spans="3:3" x14ac:dyDescent="0.2">
      <c r="C923" s="245"/>
    </row>
    <row r="924" spans="3:3" x14ac:dyDescent="0.2">
      <c r="C924" s="245"/>
    </row>
    <row r="925" spans="3:3" x14ac:dyDescent="0.2">
      <c r="C925" s="245"/>
    </row>
    <row r="926" spans="3:3" x14ac:dyDescent="0.2">
      <c r="C926" s="245"/>
    </row>
    <row r="927" spans="3:3" x14ac:dyDescent="0.2">
      <c r="C927" s="245"/>
    </row>
    <row r="928" spans="3:3" x14ac:dyDescent="0.2">
      <c r="C928" s="245"/>
    </row>
    <row r="929" spans="3:3" x14ac:dyDescent="0.2">
      <c r="C929" s="245"/>
    </row>
    <row r="930" spans="3:3" x14ac:dyDescent="0.2">
      <c r="C930" s="245"/>
    </row>
    <row r="931" spans="3:3" x14ac:dyDescent="0.2">
      <c r="C931" s="245"/>
    </row>
    <row r="932" spans="3:3" x14ac:dyDescent="0.2">
      <c r="C932" s="245"/>
    </row>
    <row r="933" spans="3:3" x14ac:dyDescent="0.2">
      <c r="C933" s="245"/>
    </row>
    <row r="934" spans="3:3" x14ac:dyDescent="0.2">
      <c r="C934" s="245"/>
    </row>
    <row r="935" spans="3:3" x14ac:dyDescent="0.2">
      <c r="C935" s="245"/>
    </row>
    <row r="936" spans="3:3" x14ac:dyDescent="0.2">
      <c r="C936" s="245"/>
    </row>
    <row r="937" spans="3:3" x14ac:dyDescent="0.2">
      <c r="C937" s="245"/>
    </row>
    <row r="938" spans="3:3" x14ac:dyDescent="0.2">
      <c r="C938" s="245"/>
    </row>
    <row r="939" spans="3:3" x14ac:dyDescent="0.2">
      <c r="C939" s="245"/>
    </row>
    <row r="940" spans="3:3" x14ac:dyDescent="0.2">
      <c r="C940" s="245"/>
    </row>
    <row r="941" spans="3:3" x14ac:dyDescent="0.2">
      <c r="C941" s="245"/>
    </row>
    <row r="942" spans="3:3" x14ac:dyDescent="0.2">
      <c r="C942" s="245"/>
    </row>
    <row r="943" spans="3:3" x14ac:dyDescent="0.2">
      <c r="C943" s="245"/>
    </row>
    <row r="944" spans="3:3" x14ac:dyDescent="0.2">
      <c r="C944" s="245"/>
    </row>
    <row r="945" spans="3:3" x14ac:dyDescent="0.2">
      <c r="C945" s="245"/>
    </row>
    <row r="946" spans="3:3" x14ac:dyDescent="0.2">
      <c r="C946" s="245"/>
    </row>
    <row r="947" spans="3:3" x14ac:dyDescent="0.2">
      <c r="C947" s="245"/>
    </row>
    <row r="948" spans="3:3" x14ac:dyDescent="0.2">
      <c r="C948" s="245"/>
    </row>
    <row r="949" spans="3:3" x14ac:dyDescent="0.2">
      <c r="C949" s="245"/>
    </row>
    <row r="950" spans="3:3" x14ac:dyDescent="0.2">
      <c r="C950" s="245"/>
    </row>
    <row r="951" spans="3:3" x14ac:dyDescent="0.2">
      <c r="C951" s="245"/>
    </row>
    <row r="952" spans="3:3" x14ac:dyDescent="0.2">
      <c r="C952" s="245"/>
    </row>
    <row r="953" spans="3:3" x14ac:dyDescent="0.2">
      <c r="C953" s="245"/>
    </row>
    <row r="954" spans="3:3" x14ac:dyDescent="0.2">
      <c r="C954" s="245"/>
    </row>
    <row r="955" spans="3:3" x14ac:dyDescent="0.2">
      <c r="C955" s="245"/>
    </row>
    <row r="956" spans="3:3" x14ac:dyDescent="0.2">
      <c r="C956" s="245"/>
    </row>
    <row r="957" spans="3:3" x14ac:dyDescent="0.2">
      <c r="C957" s="245"/>
    </row>
    <row r="958" spans="3:3" x14ac:dyDescent="0.2">
      <c r="C958" s="245"/>
    </row>
    <row r="959" spans="3:3" x14ac:dyDescent="0.2">
      <c r="C959" s="245"/>
    </row>
    <row r="960" spans="3:3" x14ac:dyDescent="0.2">
      <c r="C960" s="245"/>
    </row>
    <row r="961" spans="3:3" x14ac:dyDescent="0.2">
      <c r="C961" s="245"/>
    </row>
    <row r="962" spans="3:3" x14ac:dyDescent="0.2">
      <c r="C962" s="245"/>
    </row>
    <row r="963" spans="3:3" x14ac:dyDescent="0.2">
      <c r="C963" s="245"/>
    </row>
    <row r="964" spans="3:3" x14ac:dyDescent="0.2">
      <c r="C964" s="245"/>
    </row>
    <row r="965" spans="3:3" x14ac:dyDescent="0.2">
      <c r="C965" s="245"/>
    </row>
    <row r="966" spans="3:3" x14ac:dyDescent="0.2">
      <c r="C966" s="245"/>
    </row>
    <row r="967" spans="3:3" x14ac:dyDescent="0.2">
      <c r="C967" s="245"/>
    </row>
    <row r="968" spans="3:3" x14ac:dyDescent="0.2">
      <c r="C968" s="245"/>
    </row>
    <row r="969" spans="3:3" x14ac:dyDescent="0.2">
      <c r="C969" s="245"/>
    </row>
    <row r="970" spans="3:3" x14ac:dyDescent="0.2">
      <c r="C970" s="245"/>
    </row>
    <row r="971" spans="3:3" x14ac:dyDescent="0.2">
      <c r="C971" s="245"/>
    </row>
    <row r="972" spans="3:3" x14ac:dyDescent="0.2">
      <c r="C972" s="245"/>
    </row>
    <row r="973" spans="3:3" x14ac:dyDescent="0.2">
      <c r="C973" s="245"/>
    </row>
    <row r="974" spans="3:3" x14ac:dyDescent="0.2">
      <c r="C974" s="245"/>
    </row>
    <row r="975" spans="3:3" x14ac:dyDescent="0.2">
      <c r="C975" s="245"/>
    </row>
    <row r="976" spans="3:3" x14ac:dyDescent="0.2">
      <c r="C976" s="245"/>
    </row>
    <row r="977" spans="3:3" x14ac:dyDescent="0.2">
      <c r="C977" s="245"/>
    </row>
    <row r="978" spans="3:3" x14ac:dyDescent="0.2">
      <c r="C978" s="245"/>
    </row>
    <row r="979" spans="3:3" x14ac:dyDescent="0.2">
      <c r="C979" s="245"/>
    </row>
    <row r="980" spans="3:3" x14ac:dyDescent="0.2">
      <c r="C980" s="245"/>
    </row>
    <row r="981" spans="3:3" x14ac:dyDescent="0.2">
      <c r="C981" s="245"/>
    </row>
    <row r="982" spans="3:3" x14ac:dyDescent="0.2">
      <c r="C982" s="245"/>
    </row>
    <row r="983" spans="3:3" x14ac:dyDescent="0.2">
      <c r="C983" s="245"/>
    </row>
    <row r="984" spans="3:3" x14ac:dyDescent="0.2">
      <c r="C984" s="245"/>
    </row>
    <row r="985" spans="3:3" x14ac:dyDescent="0.2">
      <c r="C985" s="245"/>
    </row>
    <row r="986" spans="3:3" x14ac:dyDescent="0.2">
      <c r="C986" s="245"/>
    </row>
    <row r="987" spans="3:3" x14ac:dyDescent="0.2">
      <c r="C987" s="245"/>
    </row>
    <row r="988" spans="3:3" x14ac:dyDescent="0.2">
      <c r="C988" s="245"/>
    </row>
    <row r="989" spans="3:3" x14ac:dyDescent="0.2">
      <c r="C989" s="245"/>
    </row>
    <row r="990" spans="3:3" x14ac:dyDescent="0.2">
      <c r="C990" s="245"/>
    </row>
    <row r="991" spans="3:3" x14ac:dyDescent="0.2">
      <c r="C991" s="245"/>
    </row>
    <row r="992" spans="3:3" x14ac:dyDescent="0.2">
      <c r="C992" s="245"/>
    </row>
    <row r="993" spans="3:3" x14ac:dyDescent="0.2">
      <c r="C993" s="245"/>
    </row>
    <row r="994" spans="3:3" x14ac:dyDescent="0.2">
      <c r="C994" s="245"/>
    </row>
    <row r="995" spans="3:3" x14ac:dyDescent="0.2">
      <c r="C995" s="245"/>
    </row>
    <row r="996" spans="3:3" x14ac:dyDescent="0.2">
      <c r="C996" s="245"/>
    </row>
    <row r="997" spans="3:3" x14ac:dyDescent="0.2">
      <c r="C997" s="245"/>
    </row>
    <row r="998" spans="3:3" x14ac:dyDescent="0.2">
      <c r="C998" s="245"/>
    </row>
    <row r="999" spans="3:3" x14ac:dyDescent="0.2">
      <c r="C999" s="245"/>
    </row>
    <row r="1000" spans="3:3" x14ac:dyDescent="0.2">
      <c r="C1000" s="245"/>
    </row>
    <row r="1001" spans="3:3" x14ac:dyDescent="0.2">
      <c r="C1001" s="245"/>
    </row>
    <row r="1002" spans="3:3" x14ac:dyDescent="0.2">
      <c r="C1002" s="245"/>
    </row>
    <row r="1003" spans="3:3" x14ac:dyDescent="0.2">
      <c r="C1003" s="245"/>
    </row>
    <row r="1004" spans="3:3" x14ac:dyDescent="0.2">
      <c r="C1004" s="245"/>
    </row>
    <row r="1005" spans="3:3" x14ac:dyDescent="0.2">
      <c r="C1005" s="245"/>
    </row>
    <row r="1006" spans="3:3" x14ac:dyDescent="0.2">
      <c r="C1006" s="245"/>
    </row>
    <row r="1007" spans="3:3" x14ac:dyDescent="0.2">
      <c r="C1007" s="245"/>
    </row>
    <row r="1008" spans="3:3" x14ac:dyDescent="0.2">
      <c r="C1008" s="245"/>
    </row>
    <row r="1009" spans="3:3" x14ac:dyDescent="0.2">
      <c r="C1009" s="245"/>
    </row>
    <row r="1010" spans="3:3" x14ac:dyDescent="0.2">
      <c r="C1010" s="245"/>
    </row>
    <row r="1011" spans="3:3" x14ac:dyDescent="0.2">
      <c r="C1011" s="245"/>
    </row>
    <row r="1012" spans="3:3" x14ac:dyDescent="0.2">
      <c r="C1012" s="245"/>
    </row>
    <row r="1013" spans="3:3" x14ac:dyDescent="0.2">
      <c r="C1013" s="245"/>
    </row>
    <row r="1014" spans="3:3" x14ac:dyDescent="0.2">
      <c r="C1014" s="245"/>
    </row>
    <row r="1015" spans="3:3" x14ac:dyDescent="0.2">
      <c r="C1015" s="245"/>
    </row>
    <row r="1016" spans="3:3" x14ac:dyDescent="0.2">
      <c r="C1016" s="245"/>
    </row>
    <row r="1017" spans="3:3" x14ac:dyDescent="0.2">
      <c r="C1017" s="245"/>
    </row>
    <row r="1018" spans="3:3" x14ac:dyDescent="0.2">
      <c r="C1018" s="245"/>
    </row>
    <row r="1019" spans="3:3" x14ac:dyDescent="0.2">
      <c r="C1019" s="245"/>
    </row>
    <row r="1020" spans="3:3" x14ac:dyDescent="0.2">
      <c r="C1020" s="245"/>
    </row>
    <row r="1021" spans="3:3" x14ac:dyDescent="0.2">
      <c r="C1021" s="245"/>
    </row>
    <row r="1022" spans="3:3" x14ac:dyDescent="0.2">
      <c r="C1022" s="245"/>
    </row>
    <row r="1023" spans="3:3" x14ac:dyDescent="0.2">
      <c r="C1023" s="245"/>
    </row>
    <row r="1024" spans="3:3" x14ac:dyDescent="0.2">
      <c r="C1024" s="245"/>
    </row>
    <row r="1025" spans="3:3" x14ac:dyDescent="0.2">
      <c r="C1025" s="245"/>
    </row>
    <row r="1026" spans="3:3" x14ac:dyDescent="0.2">
      <c r="C1026" s="245"/>
    </row>
    <row r="1027" spans="3:3" x14ac:dyDescent="0.2">
      <c r="C1027" s="245"/>
    </row>
    <row r="1028" spans="3:3" x14ac:dyDescent="0.2">
      <c r="C1028" s="245"/>
    </row>
    <row r="1029" spans="3:3" x14ac:dyDescent="0.2">
      <c r="C1029" s="245"/>
    </row>
    <row r="1030" spans="3:3" x14ac:dyDescent="0.2">
      <c r="C1030" s="245"/>
    </row>
    <row r="1031" spans="3:3" x14ac:dyDescent="0.2">
      <c r="C1031" s="245"/>
    </row>
    <row r="1032" spans="3:3" x14ac:dyDescent="0.2">
      <c r="C1032" s="245"/>
    </row>
    <row r="1033" spans="3:3" x14ac:dyDescent="0.2">
      <c r="C1033" s="245"/>
    </row>
    <row r="1034" spans="3:3" x14ac:dyDescent="0.2">
      <c r="C1034" s="245"/>
    </row>
    <row r="1035" spans="3:3" x14ac:dyDescent="0.2">
      <c r="C1035" s="245"/>
    </row>
    <row r="1036" spans="3:3" x14ac:dyDescent="0.2">
      <c r="C1036" s="245"/>
    </row>
    <row r="1037" spans="3:3" x14ac:dyDescent="0.2">
      <c r="C1037" s="245"/>
    </row>
    <row r="1038" spans="3:3" x14ac:dyDescent="0.2">
      <c r="C1038" s="245"/>
    </row>
    <row r="1039" spans="3:3" x14ac:dyDescent="0.2">
      <c r="C1039" s="245"/>
    </row>
    <row r="1040" spans="3:3" x14ac:dyDescent="0.2">
      <c r="C1040" s="245"/>
    </row>
    <row r="1041" spans="3:3" x14ac:dyDescent="0.2">
      <c r="C1041" s="245"/>
    </row>
    <row r="1042" spans="3:3" x14ac:dyDescent="0.2">
      <c r="C1042" s="245"/>
    </row>
    <row r="1043" spans="3:3" x14ac:dyDescent="0.2">
      <c r="C1043" s="245"/>
    </row>
    <row r="1044" spans="3:3" x14ac:dyDescent="0.2">
      <c r="C1044" s="245"/>
    </row>
    <row r="1045" spans="3:3" x14ac:dyDescent="0.2">
      <c r="C1045" s="245"/>
    </row>
    <row r="1046" spans="3:3" x14ac:dyDescent="0.2">
      <c r="C1046" s="245"/>
    </row>
    <row r="1047" spans="3:3" x14ac:dyDescent="0.2">
      <c r="C1047" s="245"/>
    </row>
    <row r="1048" spans="3:3" x14ac:dyDescent="0.2">
      <c r="C1048" s="245"/>
    </row>
    <row r="1049" spans="3:3" x14ac:dyDescent="0.2">
      <c r="C1049" s="245"/>
    </row>
    <row r="1050" spans="3:3" x14ac:dyDescent="0.2">
      <c r="C1050" s="245"/>
    </row>
    <row r="1051" spans="3:3" x14ac:dyDescent="0.2">
      <c r="C1051" s="245"/>
    </row>
    <row r="1052" spans="3:3" x14ac:dyDescent="0.2">
      <c r="C1052" s="245"/>
    </row>
    <row r="1053" spans="3:3" x14ac:dyDescent="0.2">
      <c r="C1053" s="245"/>
    </row>
    <row r="1054" spans="3:3" x14ac:dyDescent="0.2">
      <c r="C1054" s="245"/>
    </row>
    <row r="1055" spans="3:3" x14ac:dyDescent="0.2">
      <c r="C1055" s="245"/>
    </row>
    <row r="1056" spans="3:3" x14ac:dyDescent="0.2">
      <c r="C1056" s="245"/>
    </row>
    <row r="1057" spans="3:3" x14ac:dyDescent="0.2">
      <c r="C1057" s="245"/>
    </row>
    <row r="1058" spans="3:3" x14ac:dyDescent="0.2">
      <c r="C1058" s="245"/>
    </row>
    <row r="1059" spans="3:3" x14ac:dyDescent="0.2">
      <c r="C1059" s="245"/>
    </row>
    <row r="1060" spans="3:3" x14ac:dyDescent="0.2">
      <c r="C1060" s="245"/>
    </row>
    <row r="1061" spans="3:3" x14ac:dyDescent="0.2">
      <c r="C1061" s="245"/>
    </row>
    <row r="1062" spans="3:3" x14ac:dyDescent="0.2">
      <c r="C1062" s="245"/>
    </row>
    <row r="1063" spans="3:3" x14ac:dyDescent="0.2">
      <c r="C1063" s="245"/>
    </row>
    <row r="1064" spans="3:3" x14ac:dyDescent="0.2">
      <c r="C1064" s="245"/>
    </row>
    <row r="1065" spans="3:3" x14ac:dyDescent="0.2">
      <c r="C1065" s="245"/>
    </row>
    <row r="1066" spans="3:3" x14ac:dyDescent="0.2">
      <c r="C1066" s="245"/>
    </row>
    <row r="1067" spans="3:3" x14ac:dyDescent="0.2">
      <c r="C1067" s="245"/>
    </row>
    <row r="1068" spans="3:3" x14ac:dyDescent="0.2">
      <c r="C1068" s="245"/>
    </row>
    <row r="1069" spans="3:3" x14ac:dyDescent="0.2">
      <c r="C1069" s="245"/>
    </row>
    <row r="1070" spans="3:3" x14ac:dyDescent="0.2">
      <c r="C1070" s="245"/>
    </row>
    <row r="1071" spans="3:3" x14ac:dyDescent="0.2">
      <c r="C1071" s="245"/>
    </row>
    <row r="1072" spans="3:3" x14ac:dyDescent="0.2">
      <c r="C1072" s="245"/>
    </row>
    <row r="1073" spans="3:3" x14ac:dyDescent="0.2">
      <c r="C1073" s="245"/>
    </row>
    <row r="1074" spans="3:3" x14ac:dyDescent="0.2">
      <c r="C1074" s="245"/>
    </row>
    <row r="1075" spans="3:3" x14ac:dyDescent="0.2">
      <c r="C1075" s="245"/>
    </row>
    <row r="1076" spans="3:3" x14ac:dyDescent="0.2">
      <c r="C1076" s="245"/>
    </row>
    <row r="1077" spans="3:3" x14ac:dyDescent="0.2">
      <c r="C1077" s="245"/>
    </row>
    <row r="1078" spans="3:3" x14ac:dyDescent="0.2">
      <c r="C1078" s="245"/>
    </row>
    <row r="1079" spans="3:3" x14ac:dyDescent="0.2">
      <c r="C1079" s="245"/>
    </row>
    <row r="1080" spans="3:3" x14ac:dyDescent="0.2">
      <c r="C1080" s="245"/>
    </row>
    <row r="1081" spans="3:3" x14ac:dyDescent="0.2">
      <c r="C1081" s="245"/>
    </row>
    <row r="1082" spans="3:3" x14ac:dyDescent="0.2">
      <c r="C1082" s="245"/>
    </row>
    <row r="1083" spans="3:3" x14ac:dyDescent="0.2">
      <c r="C1083" s="245"/>
    </row>
    <row r="1084" spans="3:3" x14ac:dyDescent="0.2">
      <c r="C1084" s="245"/>
    </row>
    <row r="1085" spans="3:3" x14ac:dyDescent="0.2">
      <c r="C1085" s="245"/>
    </row>
    <row r="1086" spans="3:3" x14ac:dyDescent="0.2">
      <c r="C1086" s="245"/>
    </row>
    <row r="1087" spans="3:3" x14ac:dyDescent="0.2">
      <c r="C1087" s="245"/>
    </row>
    <row r="1088" spans="3:3" x14ac:dyDescent="0.2">
      <c r="C1088" s="245"/>
    </row>
    <row r="1089" spans="3:3" x14ac:dyDescent="0.2">
      <c r="C1089" s="245"/>
    </row>
    <row r="1090" spans="3:3" x14ac:dyDescent="0.2">
      <c r="C1090" s="245"/>
    </row>
    <row r="1091" spans="3:3" x14ac:dyDescent="0.2">
      <c r="C1091" s="245"/>
    </row>
    <row r="1092" spans="3:3" x14ac:dyDescent="0.2">
      <c r="C1092" s="245"/>
    </row>
    <row r="1093" spans="3:3" x14ac:dyDescent="0.2">
      <c r="C1093" s="245"/>
    </row>
    <row r="1094" spans="3:3" x14ac:dyDescent="0.2">
      <c r="C1094" s="245"/>
    </row>
    <row r="1095" spans="3:3" x14ac:dyDescent="0.2">
      <c r="C1095" s="245"/>
    </row>
    <row r="1096" spans="3:3" x14ac:dyDescent="0.2">
      <c r="C1096" s="245"/>
    </row>
    <row r="1097" spans="3:3" x14ac:dyDescent="0.2">
      <c r="C1097" s="245"/>
    </row>
    <row r="1098" spans="3:3" x14ac:dyDescent="0.2">
      <c r="C1098" s="245"/>
    </row>
    <row r="1099" spans="3:3" x14ac:dyDescent="0.2">
      <c r="C1099" s="245"/>
    </row>
    <row r="1100" spans="3:3" x14ac:dyDescent="0.2">
      <c r="C1100" s="245"/>
    </row>
    <row r="1101" spans="3:3" x14ac:dyDescent="0.2">
      <c r="C1101" s="245"/>
    </row>
    <row r="1102" spans="3:3" x14ac:dyDescent="0.2">
      <c r="C1102" s="245"/>
    </row>
    <row r="1103" spans="3:3" x14ac:dyDescent="0.2">
      <c r="C1103" s="245"/>
    </row>
    <row r="1104" spans="3:3" x14ac:dyDescent="0.2">
      <c r="C1104" s="245"/>
    </row>
    <row r="1105" spans="3:3" x14ac:dyDescent="0.2">
      <c r="C1105" s="245"/>
    </row>
    <row r="1106" spans="3:3" x14ac:dyDescent="0.2">
      <c r="C1106" s="245"/>
    </row>
    <row r="1107" spans="3:3" x14ac:dyDescent="0.2">
      <c r="C1107" s="245"/>
    </row>
    <row r="1108" spans="3:3" x14ac:dyDescent="0.2">
      <c r="C1108" s="245"/>
    </row>
    <row r="1109" spans="3:3" x14ac:dyDescent="0.2">
      <c r="C1109" s="245"/>
    </row>
    <row r="1110" spans="3:3" x14ac:dyDescent="0.2">
      <c r="C1110" s="245"/>
    </row>
    <row r="1111" spans="3:3" x14ac:dyDescent="0.2">
      <c r="C1111" s="245"/>
    </row>
    <row r="1112" spans="3:3" x14ac:dyDescent="0.2">
      <c r="C1112" s="245"/>
    </row>
    <row r="1113" spans="3:3" x14ac:dyDescent="0.2">
      <c r="C1113" s="245"/>
    </row>
    <row r="1114" spans="3:3" x14ac:dyDescent="0.2">
      <c r="C1114" s="245"/>
    </row>
    <row r="1115" spans="3:3" x14ac:dyDescent="0.2">
      <c r="C1115" s="245"/>
    </row>
    <row r="1116" spans="3:3" x14ac:dyDescent="0.2">
      <c r="C1116" s="245"/>
    </row>
    <row r="1117" spans="3:3" x14ac:dyDescent="0.2">
      <c r="C1117" s="245"/>
    </row>
    <row r="1118" spans="3:3" x14ac:dyDescent="0.2">
      <c r="C1118" s="245"/>
    </row>
    <row r="1119" spans="3:3" x14ac:dyDescent="0.2">
      <c r="C1119" s="245"/>
    </row>
    <row r="1120" spans="3:3" x14ac:dyDescent="0.2">
      <c r="C1120" s="245"/>
    </row>
    <row r="1121" spans="3:3" x14ac:dyDescent="0.2">
      <c r="C1121" s="245"/>
    </row>
    <row r="1122" spans="3:3" x14ac:dyDescent="0.2">
      <c r="C1122" s="245"/>
    </row>
    <row r="1123" spans="3:3" x14ac:dyDescent="0.2">
      <c r="C1123" s="245"/>
    </row>
    <row r="1124" spans="3:3" x14ac:dyDescent="0.2">
      <c r="C1124" s="245"/>
    </row>
    <row r="1125" spans="3:3" x14ac:dyDescent="0.2">
      <c r="C1125" s="245"/>
    </row>
    <row r="1126" spans="3:3" x14ac:dyDescent="0.2">
      <c r="C1126" s="245"/>
    </row>
    <row r="1127" spans="3:3" x14ac:dyDescent="0.2">
      <c r="C1127" s="245"/>
    </row>
    <row r="1128" spans="3:3" x14ac:dyDescent="0.2">
      <c r="C1128" s="245"/>
    </row>
    <row r="1129" spans="3:3" x14ac:dyDescent="0.2">
      <c r="C1129" s="245"/>
    </row>
    <row r="1130" spans="3:3" x14ac:dyDescent="0.2">
      <c r="C1130" s="245"/>
    </row>
    <row r="1131" spans="3:3" x14ac:dyDescent="0.2">
      <c r="C1131" s="245"/>
    </row>
    <row r="1132" spans="3:3" x14ac:dyDescent="0.2">
      <c r="C1132" s="245"/>
    </row>
    <row r="1133" spans="3:3" x14ac:dyDescent="0.2">
      <c r="C1133" s="245"/>
    </row>
    <row r="1134" spans="3:3" x14ac:dyDescent="0.2">
      <c r="C1134" s="245"/>
    </row>
    <row r="1135" spans="3:3" x14ac:dyDescent="0.2">
      <c r="C1135" s="245"/>
    </row>
    <row r="1136" spans="3:3" x14ac:dyDescent="0.2">
      <c r="C1136" s="245"/>
    </row>
    <row r="1137" spans="3:3" x14ac:dyDescent="0.2">
      <c r="C1137" s="245"/>
    </row>
    <row r="1138" spans="3:3" x14ac:dyDescent="0.2">
      <c r="C1138" s="245"/>
    </row>
    <row r="1139" spans="3:3" x14ac:dyDescent="0.2">
      <c r="C1139" s="245"/>
    </row>
    <row r="1140" spans="3:3" x14ac:dyDescent="0.2">
      <c r="C1140" s="245"/>
    </row>
    <row r="1141" spans="3:3" x14ac:dyDescent="0.2">
      <c r="C1141" s="245"/>
    </row>
    <row r="1142" spans="3:3" x14ac:dyDescent="0.2">
      <c r="C1142" s="245"/>
    </row>
    <row r="1143" spans="3:3" x14ac:dyDescent="0.2">
      <c r="C1143" s="245"/>
    </row>
    <row r="1144" spans="3:3" x14ac:dyDescent="0.2">
      <c r="C1144" s="245"/>
    </row>
    <row r="1145" spans="3:3" x14ac:dyDescent="0.2">
      <c r="C1145" s="245"/>
    </row>
    <row r="1146" spans="3:3" x14ac:dyDescent="0.2">
      <c r="C1146" s="245"/>
    </row>
    <row r="1147" spans="3:3" x14ac:dyDescent="0.2">
      <c r="C1147" s="245"/>
    </row>
    <row r="1148" spans="3:3" x14ac:dyDescent="0.2">
      <c r="C1148" s="245"/>
    </row>
    <row r="1149" spans="3:3" x14ac:dyDescent="0.2">
      <c r="C1149" s="245"/>
    </row>
    <row r="1150" spans="3:3" x14ac:dyDescent="0.2">
      <c r="C1150" s="245"/>
    </row>
    <row r="1151" spans="3:3" x14ac:dyDescent="0.2">
      <c r="C1151" s="245"/>
    </row>
    <row r="1152" spans="3:3" x14ac:dyDescent="0.2">
      <c r="C1152" s="245"/>
    </row>
    <row r="1153" spans="3:3" x14ac:dyDescent="0.2">
      <c r="C1153" s="245"/>
    </row>
    <row r="1154" spans="3:3" x14ac:dyDescent="0.2">
      <c r="C1154" s="245"/>
    </row>
    <row r="1155" spans="3:3" x14ac:dyDescent="0.2">
      <c r="C1155" s="245"/>
    </row>
    <row r="1156" spans="3:3" x14ac:dyDescent="0.2">
      <c r="C1156" s="245"/>
    </row>
    <row r="1157" spans="3:3" x14ac:dyDescent="0.2">
      <c r="C1157" s="245"/>
    </row>
    <row r="1158" spans="3:3" x14ac:dyDescent="0.2">
      <c r="C1158" s="245"/>
    </row>
    <row r="1159" spans="3:3" x14ac:dyDescent="0.2">
      <c r="C1159" s="245"/>
    </row>
    <row r="1160" spans="3:3" x14ac:dyDescent="0.2">
      <c r="C1160" s="245"/>
    </row>
    <row r="1161" spans="3:3" x14ac:dyDescent="0.2">
      <c r="C1161" s="245"/>
    </row>
    <row r="1162" spans="3:3" x14ac:dyDescent="0.2">
      <c r="C1162" s="245"/>
    </row>
    <row r="1163" spans="3:3" x14ac:dyDescent="0.2">
      <c r="C1163" s="245"/>
    </row>
    <row r="1164" spans="3:3" x14ac:dyDescent="0.2">
      <c r="C1164" s="245"/>
    </row>
    <row r="1165" spans="3:3" x14ac:dyDescent="0.2">
      <c r="C1165" s="245"/>
    </row>
    <row r="1166" spans="3:3" x14ac:dyDescent="0.2">
      <c r="C1166" s="245"/>
    </row>
    <row r="1167" spans="3:3" x14ac:dyDescent="0.2">
      <c r="C1167" s="245"/>
    </row>
    <row r="1168" spans="3:3" x14ac:dyDescent="0.2">
      <c r="C1168" s="245"/>
    </row>
    <row r="1169" spans="3:3" x14ac:dyDescent="0.2">
      <c r="C1169" s="245"/>
    </row>
    <row r="1170" spans="3:3" x14ac:dyDescent="0.2">
      <c r="C1170" s="245"/>
    </row>
    <row r="1171" spans="3:3" x14ac:dyDescent="0.2">
      <c r="C1171" s="245"/>
    </row>
    <row r="1172" spans="3:3" x14ac:dyDescent="0.2">
      <c r="C1172" s="245"/>
    </row>
    <row r="1173" spans="3:3" x14ac:dyDescent="0.2">
      <c r="C1173" s="245"/>
    </row>
    <row r="1174" spans="3:3" x14ac:dyDescent="0.2">
      <c r="C1174" s="245"/>
    </row>
    <row r="1175" spans="3:3" x14ac:dyDescent="0.2">
      <c r="C1175" s="245"/>
    </row>
    <row r="1176" spans="3:3" x14ac:dyDescent="0.2">
      <c r="C1176" s="245"/>
    </row>
    <row r="1177" spans="3:3" x14ac:dyDescent="0.2">
      <c r="C1177" s="245"/>
    </row>
    <row r="1178" spans="3:3" x14ac:dyDescent="0.2">
      <c r="C1178" s="245"/>
    </row>
    <row r="1179" spans="3:3" x14ac:dyDescent="0.2">
      <c r="C1179" s="245"/>
    </row>
    <row r="1180" spans="3:3" x14ac:dyDescent="0.2">
      <c r="C1180" s="245"/>
    </row>
    <row r="1181" spans="3:3" x14ac:dyDescent="0.2">
      <c r="C1181" s="245"/>
    </row>
    <row r="1182" spans="3:3" x14ac:dyDescent="0.2">
      <c r="C1182" s="245"/>
    </row>
    <row r="1183" spans="3:3" x14ac:dyDescent="0.2">
      <c r="C1183" s="245"/>
    </row>
    <row r="1184" spans="3:3" x14ac:dyDescent="0.2">
      <c r="C1184" s="245"/>
    </row>
    <row r="1185" spans="3:3" x14ac:dyDescent="0.2">
      <c r="C1185" s="245"/>
    </row>
    <row r="1186" spans="3:3" x14ac:dyDescent="0.2">
      <c r="C1186" s="245"/>
    </row>
    <row r="1187" spans="3:3" x14ac:dyDescent="0.2">
      <c r="C1187" s="245"/>
    </row>
    <row r="1188" spans="3:3" x14ac:dyDescent="0.2">
      <c r="C1188" s="245"/>
    </row>
    <row r="1189" spans="3:3" x14ac:dyDescent="0.2">
      <c r="C1189" s="245"/>
    </row>
    <row r="1190" spans="3:3" x14ac:dyDescent="0.2">
      <c r="C1190" s="245"/>
    </row>
    <row r="1191" spans="3:3" x14ac:dyDescent="0.2">
      <c r="C1191" s="245"/>
    </row>
    <row r="1192" spans="3:3" x14ac:dyDescent="0.2">
      <c r="C1192" s="245"/>
    </row>
    <row r="1193" spans="3:3" x14ac:dyDescent="0.2">
      <c r="C1193" s="245"/>
    </row>
    <row r="1194" spans="3:3" x14ac:dyDescent="0.2">
      <c r="C1194" s="245"/>
    </row>
    <row r="1195" spans="3:3" x14ac:dyDescent="0.2">
      <c r="C1195" s="245"/>
    </row>
    <row r="1196" spans="3:3" x14ac:dyDescent="0.2">
      <c r="C1196" s="245"/>
    </row>
    <row r="1197" spans="3:3" x14ac:dyDescent="0.2">
      <c r="C1197" s="245"/>
    </row>
    <row r="1198" spans="3:3" x14ac:dyDescent="0.2">
      <c r="C1198" s="245"/>
    </row>
    <row r="1199" spans="3:3" x14ac:dyDescent="0.2">
      <c r="C1199" s="245"/>
    </row>
    <row r="1200" spans="3:3" x14ac:dyDescent="0.2">
      <c r="C1200" s="245"/>
    </row>
    <row r="1201" spans="3:3" x14ac:dyDescent="0.2">
      <c r="C1201" s="245"/>
    </row>
    <row r="1202" spans="3:3" x14ac:dyDescent="0.2">
      <c r="C1202" s="245"/>
    </row>
    <row r="1203" spans="3:3" x14ac:dyDescent="0.2">
      <c r="C1203" s="245"/>
    </row>
    <row r="1204" spans="3:3" x14ac:dyDescent="0.2">
      <c r="C1204" s="245"/>
    </row>
    <row r="1205" spans="3:3" x14ac:dyDescent="0.2">
      <c r="C1205" s="245"/>
    </row>
    <row r="1206" spans="3:3" x14ac:dyDescent="0.2">
      <c r="C1206" s="245"/>
    </row>
    <row r="1207" spans="3:3" x14ac:dyDescent="0.2">
      <c r="C1207" s="245"/>
    </row>
    <row r="1208" spans="3:3" x14ac:dyDescent="0.2">
      <c r="C1208" s="245"/>
    </row>
    <row r="1209" spans="3:3" x14ac:dyDescent="0.2">
      <c r="C1209" s="245"/>
    </row>
    <row r="1210" spans="3:3" x14ac:dyDescent="0.2">
      <c r="C1210" s="245"/>
    </row>
    <row r="1211" spans="3:3" x14ac:dyDescent="0.2">
      <c r="C1211" s="245"/>
    </row>
    <row r="1212" spans="3:3" x14ac:dyDescent="0.2">
      <c r="C1212" s="245"/>
    </row>
    <row r="1213" spans="3:3" x14ac:dyDescent="0.2">
      <c r="C1213" s="245"/>
    </row>
    <row r="1214" spans="3:3" x14ac:dyDescent="0.2">
      <c r="C1214" s="245"/>
    </row>
    <row r="1215" spans="3:3" x14ac:dyDescent="0.2">
      <c r="C1215" s="245"/>
    </row>
    <row r="1216" spans="3:3" x14ac:dyDescent="0.2">
      <c r="C1216" s="245"/>
    </row>
    <row r="1217" spans="3:3" x14ac:dyDescent="0.2">
      <c r="C1217" s="245"/>
    </row>
    <row r="1218" spans="3:3" x14ac:dyDescent="0.2">
      <c r="C1218" s="245"/>
    </row>
    <row r="1219" spans="3:3" x14ac:dyDescent="0.2">
      <c r="C1219" s="245"/>
    </row>
    <row r="1220" spans="3:3" x14ac:dyDescent="0.2">
      <c r="C1220" s="245"/>
    </row>
    <row r="1221" spans="3:3" x14ac:dyDescent="0.2">
      <c r="C1221" s="245"/>
    </row>
    <row r="1222" spans="3:3" x14ac:dyDescent="0.2">
      <c r="C1222" s="245"/>
    </row>
    <row r="1223" spans="3:3" x14ac:dyDescent="0.2">
      <c r="C1223" s="245"/>
    </row>
    <row r="1224" spans="3:3" x14ac:dyDescent="0.2">
      <c r="C1224" s="245"/>
    </row>
    <row r="1225" spans="3:3" x14ac:dyDescent="0.2">
      <c r="C1225" s="245"/>
    </row>
    <row r="1226" spans="3:3" x14ac:dyDescent="0.2">
      <c r="C1226" s="245"/>
    </row>
    <row r="1227" spans="3:3" x14ac:dyDescent="0.2">
      <c r="C1227" s="245"/>
    </row>
    <row r="1228" spans="3:3" x14ac:dyDescent="0.2">
      <c r="C1228" s="245"/>
    </row>
    <row r="1229" spans="3:3" x14ac:dyDescent="0.2">
      <c r="C1229" s="245"/>
    </row>
    <row r="1230" spans="3:3" x14ac:dyDescent="0.2">
      <c r="C1230" s="245"/>
    </row>
    <row r="1231" spans="3:3" x14ac:dyDescent="0.2">
      <c r="C1231" s="245"/>
    </row>
    <row r="1232" spans="3:3" x14ac:dyDescent="0.2">
      <c r="C1232" s="245"/>
    </row>
    <row r="1233" spans="3:3" x14ac:dyDescent="0.2">
      <c r="C1233" s="245"/>
    </row>
    <row r="1234" spans="3:3" x14ac:dyDescent="0.2">
      <c r="C1234" s="245"/>
    </row>
    <row r="1235" spans="3:3" x14ac:dyDescent="0.2">
      <c r="C1235" s="245"/>
    </row>
    <row r="1236" spans="3:3" x14ac:dyDescent="0.2">
      <c r="C1236" s="245"/>
    </row>
    <row r="1237" spans="3:3" x14ac:dyDescent="0.2">
      <c r="C1237" s="245"/>
    </row>
    <row r="1238" spans="3:3" x14ac:dyDescent="0.2">
      <c r="C1238" s="245"/>
    </row>
    <row r="1239" spans="3:3" x14ac:dyDescent="0.2">
      <c r="C1239" s="245"/>
    </row>
    <row r="1240" spans="3:3" x14ac:dyDescent="0.2">
      <c r="C1240" s="245"/>
    </row>
    <row r="1241" spans="3:3" x14ac:dyDescent="0.2">
      <c r="C1241" s="245"/>
    </row>
    <row r="1242" spans="3:3" x14ac:dyDescent="0.2">
      <c r="C1242" s="245"/>
    </row>
    <row r="1243" spans="3:3" x14ac:dyDescent="0.2">
      <c r="C1243" s="245"/>
    </row>
    <row r="1244" spans="3:3" x14ac:dyDescent="0.2">
      <c r="C1244" s="245"/>
    </row>
    <row r="1245" spans="3:3" x14ac:dyDescent="0.2">
      <c r="C1245" s="245"/>
    </row>
    <row r="1246" spans="3:3" x14ac:dyDescent="0.2">
      <c r="C1246" s="245"/>
    </row>
    <row r="1247" spans="3:3" x14ac:dyDescent="0.2">
      <c r="C1247" s="245"/>
    </row>
    <row r="1248" spans="3:3" x14ac:dyDescent="0.2">
      <c r="C1248" s="245"/>
    </row>
    <row r="1249" spans="3:3" x14ac:dyDescent="0.2">
      <c r="C1249" s="245"/>
    </row>
    <row r="1250" spans="3:3" x14ac:dyDescent="0.2">
      <c r="C1250" s="245"/>
    </row>
    <row r="1251" spans="3:3" x14ac:dyDescent="0.2">
      <c r="C1251" s="245"/>
    </row>
    <row r="1252" spans="3:3" x14ac:dyDescent="0.2">
      <c r="C1252" s="245"/>
    </row>
    <row r="1253" spans="3:3" x14ac:dyDescent="0.2">
      <c r="C1253" s="245"/>
    </row>
    <row r="1254" spans="3:3" x14ac:dyDescent="0.2">
      <c r="C1254" s="245"/>
    </row>
    <row r="1255" spans="3:3" x14ac:dyDescent="0.2">
      <c r="C1255" s="245"/>
    </row>
    <row r="1256" spans="3:3" x14ac:dyDescent="0.2">
      <c r="C1256" s="245"/>
    </row>
    <row r="1257" spans="3:3" x14ac:dyDescent="0.2">
      <c r="C1257" s="245"/>
    </row>
    <row r="1258" spans="3:3" x14ac:dyDescent="0.2">
      <c r="C1258" s="245"/>
    </row>
    <row r="1259" spans="3:3" x14ac:dyDescent="0.2">
      <c r="C1259" s="245"/>
    </row>
    <row r="1260" spans="3:3" x14ac:dyDescent="0.2">
      <c r="C1260" s="245"/>
    </row>
    <row r="1261" spans="3:3" x14ac:dyDescent="0.2">
      <c r="C1261" s="245"/>
    </row>
    <row r="1262" spans="3:3" x14ac:dyDescent="0.2">
      <c r="C1262" s="245"/>
    </row>
    <row r="1263" spans="3:3" x14ac:dyDescent="0.2">
      <c r="C1263" s="245"/>
    </row>
    <row r="1264" spans="3:3" x14ac:dyDescent="0.2">
      <c r="C1264" s="245"/>
    </row>
    <row r="1265" spans="3:3" x14ac:dyDescent="0.2">
      <c r="C1265" s="245"/>
    </row>
    <row r="1266" spans="3:3" x14ac:dyDescent="0.2">
      <c r="C1266" s="245"/>
    </row>
    <row r="1267" spans="3:3" x14ac:dyDescent="0.2">
      <c r="C1267" s="245"/>
    </row>
    <row r="1268" spans="3:3" x14ac:dyDescent="0.2">
      <c r="C1268" s="245"/>
    </row>
    <row r="1269" spans="3:3" x14ac:dyDescent="0.2">
      <c r="C1269" s="245"/>
    </row>
    <row r="1270" spans="3:3" x14ac:dyDescent="0.2">
      <c r="C1270" s="245"/>
    </row>
    <row r="1271" spans="3:3" x14ac:dyDescent="0.2">
      <c r="C1271" s="245"/>
    </row>
    <row r="1272" spans="3:3" x14ac:dyDescent="0.2">
      <c r="C1272" s="245"/>
    </row>
    <row r="1273" spans="3:3" x14ac:dyDescent="0.2">
      <c r="C1273" s="245"/>
    </row>
    <row r="1274" spans="3:3" x14ac:dyDescent="0.2">
      <c r="C1274" s="245"/>
    </row>
    <row r="1275" spans="3:3" x14ac:dyDescent="0.2">
      <c r="C1275" s="245"/>
    </row>
    <row r="1276" spans="3:3" x14ac:dyDescent="0.2">
      <c r="C1276" s="245"/>
    </row>
    <row r="1277" spans="3:3" x14ac:dyDescent="0.2">
      <c r="C1277" s="245"/>
    </row>
    <row r="1278" spans="3:3" x14ac:dyDescent="0.2">
      <c r="C1278" s="245"/>
    </row>
    <row r="1279" spans="3:3" x14ac:dyDescent="0.2">
      <c r="C1279" s="245"/>
    </row>
    <row r="1280" spans="3:3" x14ac:dyDescent="0.2">
      <c r="C1280" s="245"/>
    </row>
    <row r="1281" spans="3:3" x14ac:dyDescent="0.2">
      <c r="C1281" s="245"/>
    </row>
    <row r="1282" spans="3:3" x14ac:dyDescent="0.2">
      <c r="C1282" s="245"/>
    </row>
    <row r="1283" spans="3:3" x14ac:dyDescent="0.2">
      <c r="C1283" s="245"/>
    </row>
    <row r="1284" spans="3:3" x14ac:dyDescent="0.2">
      <c r="C1284" s="245"/>
    </row>
    <row r="1285" spans="3:3" x14ac:dyDescent="0.2">
      <c r="C1285" s="245"/>
    </row>
    <row r="1286" spans="3:3" x14ac:dyDescent="0.2">
      <c r="C1286" s="245"/>
    </row>
    <row r="1287" spans="3:3" x14ac:dyDescent="0.2">
      <c r="C1287" s="245"/>
    </row>
    <row r="1288" spans="3:3" x14ac:dyDescent="0.2">
      <c r="C1288" s="245"/>
    </row>
    <row r="1289" spans="3:3" x14ac:dyDescent="0.2">
      <c r="C1289" s="245"/>
    </row>
    <row r="1290" spans="3:3" x14ac:dyDescent="0.2">
      <c r="C1290" s="245"/>
    </row>
    <row r="1291" spans="3:3" x14ac:dyDescent="0.2">
      <c r="C1291" s="245"/>
    </row>
    <row r="1292" spans="3:3" x14ac:dyDescent="0.2">
      <c r="C1292" s="245"/>
    </row>
    <row r="1293" spans="3:3" x14ac:dyDescent="0.2">
      <c r="C1293" s="245"/>
    </row>
    <row r="1294" spans="3:3" x14ac:dyDescent="0.2">
      <c r="C1294" s="245"/>
    </row>
    <row r="1295" spans="3:3" x14ac:dyDescent="0.2">
      <c r="C1295" s="245"/>
    </row>
    <row r="1296" spans="3:3" x14ac:dyDescent="0.2">
      <c r="C1296" s="245"/>
    </row>
    <row r="1297" spans="3:3" x14ac:dyDescent="0.2">
      <c r="C1297" s="245"/>
    </row>
    <row r="1298" spans="3:3" x14ac:dyDescent="0.2">
      <c r="C1298" s="245"/>
    </row>
    <row r="1299" spans="3:3" x14ac:dyDescent="0.2">
      <c r="C1299" s="245"/>
    </row>
    <row r="1300" spans="3:3" x14ac:dyDescent="0.2">
      <c r="C1300" s="245"/>
    </row>
    <row r="1301" spans="3:3" x14ac:dyDescent="0.2">
      <c r="C1301" s="245"/>
    </row>
    <row r="1302" spans="3:3" x14ac:dyDescent="0.2">
      <c r="C1302" s="245"/>
    </row>
    <row r="1303" spans="3:3" x14ac:dyDescent="0.2">
      <c r="C1303" s="245"/>
    </row>
    <row r="1304" spans="3:3" x14ac:dyDescent="0.2">
      <c r="C1304" s="245"/>
    </row>
    <row r="1305" spans="3:3" x14ac:dyDescent="0.2">
      <c r="C1305" s="245"/>
    </row>
    <row r="1306" spans="3:3" x14ac:dyDescent="0.2">
      <c r="C1306" s="245"/>
    </row>
    <row r="1307" spans="3:3" x14ac:dyDescent="0.2">
      <c r="C1307" s="245"/>
    </row>
    <row r="1308" spans="3:3" x14ac:dyDescent="0.2">
      <c r="C1308" s="245"/>
    </row>
    <row r="1309" spans="3:3" x14ac:dyDescent="0.2">
      <c r="C1309" s="245"/>
    </row>
    <row r="1310" spans="3:3" x14ac:dyDescent="0.2">
      <c r="C1310" s="245"/>
    </row>
    <row r="1311" spans="3:3" x14ac:dyDescent="0.2">
      <c r="C1311" s="245"/>
    </row>
    <row r="1312" spans="3:3" x14ac:dyDescent="0.2">
      <c r="C1312" s="245"/>
    </row>
    <row r="1313" spans="3:3" x14ac:dyDescent="0.2">
      <c r="C1313" s="245"/>
    </row>
    <row r="1314" spans="3:3" x14ac:dyDescent="0.2">
      <c r="C1314" s="245"/>
    </row>
    <row r="1315" spans="3:3" x14ac:dyDescent="0.2">
      <c r="C1315" s="245"/>
    </row>
    <row r="1316" spans="3:3" x14ac:dyDescent="0.2">
      <c r="C1316" s="245"/>
    </row>
    <row r="1317" spans="3:3" x14ac:dyDescent="0.2">
      <c r="C1317" s="245"/>
    </row>
    <row r="1318" spans="3:3" x14ac:dyDescent="0.2">
      <c r="C1318" s="245"/>
    </row>
    <row r="1319" spans="3:3" x14ac:dyDescent="0.2">
      <c r="C1319" s="245"/>
    </row>
    <row r="1320" spans="3:3" x14ac:dyDescent="0.2">
      <c r="C1320" s="245"/>
    </row>
    <row r="1321" spans="3:3" x14ac:dyDescent="0.2">
      <c r="C1321" s="245"/>
    </row>
    <row r="1322" spans="3:3" x14ac:dyDescent="0.2">
      <c r="C1322" s="245"/>
    </row>
    <row r="1323" spans="3:3" x14ac:dyDescent="0.2">
      <c r="C1323" s="245"/>
    </row>
    <row r="1324" spans="3:3" x14ac:dyDescent="0.2">
      <c r="C1324" s="245"/>
    </row>
    <row r="1325" spans="3:3" x14ac:dyDescent="0.2">
      <c r="C1325" s="245"/>
    </row>
    <row r="1326" spans="3:3" x14ac:dyDescent="0.2">
      <c r="C1326" s="245"/>
    </row>
    <row r="1327" spans="3:3" x14ac:dyDescent="0.2">
      <c r="C1327" s="245"/>
    </row>
    <row r="1328" spans="3:3" x14ac:dyDescent="0.2">
      <c r="C1328" s="245"/>
    </row>
    <row r="1329" spans="3:3" x14ac:dyDescent="0.2">
      <c r="C1329" s="245"/>
    </row>
    <row r="1330" spans="3:3" x14ac:dyDescent="0.2">
      <c r="C1330" s="245"/>
    </row>
    <row r="1331" spans="3:3" x14ac:dyDescent="0.2">
      <c r="C1331" s="245"/>
    </row>
    <row r="1332" spans="3:3" x14ac:dyDescent="0.2">
      <c r="C1332" s="245"/>
    </row>
    <row r="1333" spans="3:3" x14ac:dyDescent="0.2">
      <c r="C1333" s="245"/>
    </row>
    <row r="1334" spans="3:3" x14ac:dyDescent="0.2">
      <c r="C1334" s="245"/>
    </row>
    <row r="1335" spans="3:3" x14ac:dyDescent="0.2">
      <c r="C1335" s="245"/>
    </row>
    <row r="1336" spans="3:3" x14ac:dyDescent="0.2">
      <c r="C1336" s="245"/>
    </row>
    <row r="1337" spans="3:3" x14ac:dyDescent="0.2">
      <c r="C1337" s="245"/>
    </row>
    <row r="1338" spans="3:3" x14ac:dyDescent="0.2">
      <c r="C1338" s="245"/>
    </row>
    <row r="1339" spans="3:3" x14ac:dyDescent="0.2">
      <c r="C1339" s="245"/>
    </row>
    <row r="1340" spans="3:3" x14ac:dyDescent="0.2">
      <c r="C1340" s="245"/>
    </row>
    <row r="1341" spans="3:3" x14ac:dyDescent="0.2">
      <c r="C1341" s="245"/>
    </row>
    <row r="1342" spans="3:3" x14ac:dyDescent="0.2">
      <c r="C1342" s="245"/>
    </row>
    <row r="1343" spans="3:3" x14ac:dyDescent="0.2">
      <c r="C1343" s="245"/>
    </row>
    <row r="1344" spans="3:3" x14ac:dyDescent="0.2">
      <c r="C1344" s="245"/>
    </row>
    <row r="1345" spans="3:3" x14ac:dyDescent="0.2">
      <c r="C1345" s="245"/>
    </row>
    <row r="1346" spans="3:3" x14ac:dyDescent="0.2">
      <c r="C1346" s="245"/>
    </row>
    <row r="1347" spans="3:3" x14ac:dyDescent="0.2">
      <c r="C1347" s="245"/>
    </row>
    <row r="1348" spans="3:3" x14ac:dyDescent="0.2">
      <c r="C1348" s="245"/>
    </row>
    <row r="1349" spans="3:3" x14ac:dyDescent="0.2">
      <c r="C1349" s="245"/>
    </row>
    <row r="1350" spans="3:3" x14ac:dyDescent="0.2">
      <c r="C1350" s="245"/>
    </row>
    <row r="1351" spans="3:3" x14ac:dyDescent="0.2">
      <c r="C1351" s="245"/>
    </row>
    <row r="1352" spans="3:3" x14ac:dyDescent="0.2">
      <c r="C1352" s="245"/>
    </row>
    <row r="1353" spans="3:3" x14ac:dyDescent="0.2">
      <c r="C1353" s="245"/>
    </row>
    <row r="1354" spans="3:3" x14ac:dyDescent="0.2">
      <c r="C1354" s="245"/>
    </row>
    <row r="1355" spans="3:3" x14ac:dyDescent="0.2">
      <c r="C1355" s="245"/>
    </row>
    <row r="1356" spans="3:3" x14ac:dyDescent="0.2">
      <c r="C1356" s="245"/>
    </row>
    <row r="1357" spans="3:3" x14ac:dyDescent="0.2">
      <c r="C1357" s="245"/>
    </row>
    <row r="1358" spans="3:3" x14ac:dyDescent="0.2">
      <c r="C1358" s="245"/>
    </row>
    <row r="1359" spans="3:3" x14ac:dyDescent="0.2">
      <c r="C1359" s="245"/>
    </row>
    <row r="1360" spans="3:3" x14ac:dyDescent="0.2">
      <c r="C1360" s="245"/>
    </row>
    <row r="1361" spans="3:3" x14ac:dyDescent="0.2">
      <c r="C1361" s="245"/>
    </row>
    <row r="1362" spans="3:3" x14ac:dyDescent="0.2">
      <c r="C1362" s="245"/>
    </row>
    <row r="1363" spans="3:3" x14ac:dyDescent="0.2">
      <c r="C1363" s="245"/>
    </row>
    <row r="1364" spans="3:3" x14ac:dyDescent="0.2">
      <c r="C1364" s="245"/>
    </row>
    <row r="1365" spans="3:3" x14ac:dyDescent="0.2">
      <c r="C1365" s="245"/>
    </row>
    <row r="1366" spans="3:3" x14ac:dyDescent="0.2">
      <c r="C1366" s="245"/>
    </row>
    <row r="1367" spans="3:3" x14ac:dyDescent="0.2">
      <c r="C1367" s="245"/>
    </row>
    <row r="1368" spans="3:3" x14ac:dyDescent="0.2">
      <c r="C1368" s="245"/>
    </row>
    <row r="1369" spans="3:3" x14ac:dyDescent="0.2">
      <c r="C1369" s="245"/>
    </row>
    <row r="1370" spans="3:3" x14ac:dyDescent="0.2">
      <c r="C1370" s="245"/>
    </row>
    <row r="1371" spans="3:3" x14ac:dyDescent="0.2">
      <c r="C1371" s="245"/>
    </row>
    <row r="1372" spans="3:3" x14ac:dyDescent="0.2">
      <c r="C1372" s="245"/>
    </row>
    <row r="1373" spans="3:3" x14ac:dyDescent="0.2">
      <c r="C1373" s="245"/>
    </row>
    <row r="1374" spans="3:3" x14ac:dyDescent="0.2">
      <c r="C1374" s="245"/>
    </row>
    <row r="1375" spans="3:3" x14ac:dyDescent="0.2">
      <c r="C1375" s="245"/>
    </row>
    <row r="1376" spans="3:3" x14ac:dyDescent="0.2">
      <c r="C1376" s="245"/>
    </row>
    <row r="1377" spans="3:3" x14ac:dyDescent="0.2">
      <c r="C1377" s="245"/>
    </row>
    <row r="1378" spans="3:3" x14ac:dyDescent="0.2">
      <c r="C1378" s="245"/>
    </row>
    <row r="1379" spans="3:3" x14ac:dyDescent="0.2">
      <c r="C1379" s="245"/>
    </row>
    <row r="1380" spans="3:3" x14ac:dyDescent="0.2">
      <c r="C1380" s="245"/>
    </row>
    <row r="1381" spans="3:3" x14ac:dyDescent="0.2">
      <c r="C1381" s="245"/>
    </row>
    <row r="1382" spans="3:3" x14ac:dyDescent="0.2">
      <c r="C1382" s="245"/>
    </row>
    <row r="1383" spans="3:3" x14ac:dyDescent="0.2">
      <c r="C1383" s="245"/>
    </row>
    <row r="1384" spans="3:3" x14ac:dyDescent="0.2">
      <c r="C1384" s="245"/>
    </row>
    <row r="1385" spans="3:3" x14ac:dyDescent="0.2">
      <c r="C1385" s="245"/>
    </row>
    <row r="1386" spans="3:3" x14ac:dyDescent="0.2">
      <c r="C1386" s="245"/>
    </row>
    <row r="1387" spans="3:3" x14ac:dyDescent="0.2">
      <c r="C1387" s="245"/>
    </row>
    <row r="1388" spans="3:3" x14ac:dyDescent="0.2">
      <c r="C1388" s="245"/>
    </row>
    <row r="1389" spans="3:3" x14ac:dyDescent="0.2">
      <c r="C1389" s="245"/>
    </row>
    <row r="1390" spans="3:3" x14ac:dyDescent="0.2">
      <c r="C1390" s="245"/>
    </row>
    <row r="1391" spans="3:3" x14ac:dyDescent="0.2">
      <c r="C1391" s="245"/>
    </row>
    <row r="1392" spans="3:3" x14ac:dyDescent="0.2">
      <c r="C1392" s="245"/>
    </row>
    <row r="1393" spans="3:3" x14ac:dyDescent="0.2">
      <c r="C1393" s="245"/>
    </row>
    <row r="1394" spans="3:3" x14ac:dyDescent="0.2">
      <c r="C1394" s="245"/>
    </row>
    <row r="1395" spans="3:3" x14ac:dyDescent="0.2">
      <c r="C1395" s="245"/>
    </row>
    <row r="1396" spans="3:3" x14ac:dyDescent="0.2">
      <c r="C1396" s="245"/>
    </row>
    <row r="1397" spans="3:3" x14ac:dyDescent="0.2">
      <c r="C1397" s="245"/>
    </row>
    <row r="1398" spans="3:3" x14ac:dyDescent="0.2">
      <c r="C1398" s="245"/>
    </row>
    <row r="1399" spans="3:3" x14ac:dyDescent="0.2">
      <c r="C1399" s="245"/>
    </row>
    <row r="1400" spans="3:3" x14ac:dyDescent="0.2">
      <c r="C1400" s="245"/>
    </row>
    <row r="1401" spans="3:3" x14ac:dyDescent="0.2">
      <c r="C1401" s="245"/>
    </row>
    <row r="1402" spans="3:3" x14ac:dyDescent="0.2">
      <c r="C1402" s="245"/>
    </row>
    <row r="1403" spans="3:3" x14ac:dyDescent="0.2">
      <c r="C1403" s="245"/>
    </row>
    <row r="1404" spans="3:3" x14ac:dyDescent="0.2">
      <c r="C1404" s="245"/>
    </row>
    <row r="1405" spans="3:3" x14ac:dyDescent="0.2">
      <c r="C1405" s="245"/>
    </row>
    <row r="1406" spans="3:3" x14ac:dyDescent="0.2">
      <c r="C1406" s="245"/>
    </row>
    <row r="1407" spans="3:3" x14ac:dyDescent="0.2">
      <c r="C1407" s="245"/>
    </row>
    <row r="1408" spans="3:3" x14ac:dyDescent="0.2">
      <c r="C1408" s="245"/>
    </row>
    <row r="1409" spans="3:3" x14ac:dyDescent="0.2">
      <c r="C1409" s="245"/>
    </row>
    <row r="1410" spans="3:3" x14ac:dyDescent="0.2">
      <c r="C1410" s="245"/>
    </row>
    <row r="1411" spans="3:3" x14ac:dyDescent="0.2">
      <c r="C1411" s="245"/>
    </row>
    <row r="1412" spans="3:3" x14ac:dyDescent="0.2">
      <c r="C1412" s="245"/>
    </row>
    <row r="1413" spans="3:3" x14ac:dyDescent="0.2">
      <c r="C1413" s="245"/>
    </row>
    <row r="1414" spans="3:3" x14ac:dyDescent="0.2">
      <c r="C1414" s="245"/>
    </row>
    <row r="1415" spans="3:3" x14ac:dyDescent="0.2">
      <c r="C1415" s="245"/>
    </row>
    <row r="1416" spans="3:3" x14ac:dyDescent="0.2">
      <c r="C1416" s="245"/>
    </row>
    <row r="1417" spans="3:3" x14ac:dyDescent="0.2">
      <c r="C1417" s="245"/>
    </row>
    <row r="1418" spans="3:3" x14ac:dyDescent="0.2">
      <c r="C1418" s="245"/>
    </row>
    <row r="1419" spans="3:3" x14ac:dyDescent="0.2">
      <c r="C1419" s="245"/>
    </row>
    <row r="1420" spans="3:3" x14ac:dyDescent="0.2">
      <c r="C1420" s="245"/>
    </row>
    <row r="1421" spans="3:3" x14ac:dyDescent="0.2">
      <c r="C1421" s="245"/>
    </row>
    <row r="1422" spans="3:3" x14ac:dyDescent="0.2">
      <c r="C1422" s="245"/>
    </row>
    <row r="1423" spans="3:3" x14ac:dyDescent="0.2">
      <c r="C1423" s="245"/>
    </row>
    <row r="1424" spans="3:3" x14ac:dyDescent="0.2">
      <c r="C1424" s="245"/>
    </row>
    <row r="1425" spans="3:3" x14ac:dyDescent="0.2">
      <c r="C1425" s="245"/>
    </row>
    <row r="1426" spans="3:3" x14ac:dyDescent="0.2">
      <c r="C1426" s="245"/>
    </row>
    <row r="1427" spans="3:3" x14ac:dyDescent="0.2">
      <c r="C1427" s="245"/>
    </row>
    <row r="1428" spans="3:3" x14ac:dyDescent="0.2">
      <c r="C1428" s="245"/>
    </row>
    <row r="1429" spans="3:3" x14ac:dyDescent="0.2">
      <c r="C1429" s="245"/>
    </row>
    <row r="1430" spans="3:3" x14ac:dyDescent="0.2">
      <c r="C1430" s="245"/>
    </row>
    <row r="1431" spans="3:3" x14ac:dyDescent="0.2">
      <c r="C1431" s="245"/>
    </row>
    <row r="1432" spans="3:3" x14ac:dyDescent="0.2">
      <c r="C1432" s="245"/>
    </row>
    <row r="1433" spans="3:3" x14ac:dyDescent="0.2">
      <c r="C1433" s="245"/>
    </row>
    <row r="1434" spans="3:3" x14ac:dyDescent="0.2">
      <c r="C1434" s="245"/>
    </row>
    <row r="1435" spans="3:3" x14ac:dyDescent="0.2">
      <c r="C1435" s="245"/>
    </row>
    <row r="1436" spans="3:3" x14ac:dyDescent="0.2">
      <c r="C1436" s="245"/>
    </row>
    <row r="1437" spans="3:3" x14ac:dyDescent="0.2">
      <c r="C1437" s="245"/>
    </row>
    <row r="1438" spans="3:3" x14ac:dyDescent="0.2">
      <c r="C1438" s="245"/>
    </row>
    <row r="1439" spans="3:3" x14ac:dyDescent="0.2">
      <c r="C1439" s="245"/>
    </row>
    <row r="1440" spans="3:3" x14ac:dyDescent="0.2">
      <c r="C1440" s="245"/>
    </row>
    <row r="1441" spans="3:3" x14ac:dyDescent="0.2">
      <c r="C1441" s="245"/>
    </row>
    <row r="1442" spans="3:3" x14ac:dyDescent="0.2">
      <c r="C1442" s="245"/>
    </row>
    <row r="1443" spans="3:3" x14ac:dyDescent="0.2">
      <c r="C1443" s="245"/>
    </row>
    <row r="1444" spans="3:3" x14ac:dyDescent="0.2">
      <c r="C1444" s="245"/>
    </row>
    <row r="1445" spans="3:3" x14ac:dyDescent="0.2">
      <c r="C1445" s="245"/>
    </row>
    <row r="1446" spans="3:3" x14ac:dyDescent="0.2">
      <c r="C1446" s="245"/>
    </row>
    <row r="1447" spans="3:3" x14ac:dyDescent="0.2">
      <c r="C1447" s="245"/>
    </row>
    <row r="1448" spans="3:3" x14ac:dyDescent="0.2">
      <c r="C1448" s="245"/>
    </row>
    <row r="1449" spans="3:3" x14ac:dyDescent="0.2">
      <c r="C1449" s="245"/>
    </row>
    <row r="1450" spans="3:3" x14ac:dyDescent="0.2">
      <c r="C1450" s="245"/>
    </row>
    <row r="1451" spans="3:3" x14ac:dyDescent="0.2">
      <c r="C1451" s="245"/>
    </row>
    <row r="1452" spans="3:3" x14ac:dyDescent="0.2">
      <c r="C1452" s="245"/>
    </row>
    <row r="1453" spans="3:3" x14ac:dyDescent="0.2">
      <c r="C1453" s="245"/>
    </row>
    <row r="1454" spans="3:3" x14ac:dyDescent="0.2">
      <c r="C1454" s="245"/>
    </row>
    <row r="1455" spans="3:3" x14ac:dyDescent="0.2">
      <c r="C1455" s="245"/>
    </row>
    <row r="1456" spans="3:3" x14ac:dyDescent="0.2">
      <c r="C1456" s="245"/>
    </row>
    <row r="1457" spans="3:3" x14ac:dyDescent="0.2">
      <c r="C1457" s="245"/>
    </row>
    <row r="1458" spans="3:3" x14ac:dyDescent="0.2">
      <c r="C1458" s="245"/>
    </row>
    <row r="1459" spans="3:3" x14ac:dyDescent="0.2">
      <c r="C1459" s="245"/>
    </row>
    <row r="1460" spans="3:3" x14ac:dyDescent="0.2">
      <c r="C1460" s="245"/>
    </row>
    <row r="1461" spans="3:3" x14ac:dyDescent="0.2">
      <c r="C1461" s="245"/>
    </row>
    <row r="1462" spans="3:3" x14ac:dyDescent="0.2">
      <c r="C1462" s="245"/>
    </row>
    <row r="1463" spans="3:3" x14ac:dyDescent="0.2">
      <c r="C1463" s="245"/>
    </row>
    <row r="1464" spans="3:3" x14ac:dyDescent="0.2">
      <c r="C1464" s="245"/>
    </row>
    <row r="1465" spans="3:3" x14ac:dyDescent="0.2">
      <c r="C1465" s="245"/>
    </row>
    <row r="1466" spans="3:3" x14ac:dyDescent="0.2">
      <c r="C1466" s="245"/>
    </row>
    <row r="1467" spans="3:3" x14ac:dyDescent="0.2">
      <c r="C1467" s="245"/>
    </row>
    <row r="1468" spans="3:3" x14ac:dyDescent="0.2">
      <c r="C1468" s="245"/>
    </row>
    <row r="1469" spans="3:3" x14ac:dyDescent="0.2">
      <c r="C1469" s="245"/>
    </row>
    <row r="1470" spans="3:3" x14ac:dyDescent="0.2">
      <c r="C1470" s="245"/>
    </row>
    <row r="1471" spans="3:3" x14ac:dyDescent="0.2">
      <c r="C1471" s="245"/>
    </row>
    <row r="1472" spans="3:3" x14ac:dyDescent="0.2">
      <c r="C1472" s="245"/>
    </row>
    <row r="1473" spans="3:3" x14ac:dyDescent="0.2">
      <c r="C1473" s="245"/>
    </row>
    <row r="1474" spans="3:3" x14ac:dyDescent="0.2">
      <c r="C1474" s="245"/>
    </row>
    <row r="1475" spans="3:3" x14ac:dyDescent="0.2">
      <c r="C1475" s="245"/>
    </row>
    <row r="1476" spans="3:3" x14ac:dyDescent="0.2">
      <c r="C1476" s="245"/>
    </row>
    <row r="1477" spans="3:3" x14ac:dyDescent="0.2">
      <c r="C1477" s="245"/>
    </row>
    <row r="1478" spans="3:3" x14ac:dyDescent="0.2">
      <c r="C1478" s="245"/>
    </row>
    <row r="1479" spans="3:3" x14ac:dyDescent="0.2">
      <c r="C1479" s="245"/>
    </row>
    <row r="1480" spans="3:3" x14ac:dyDescent="0.2">
      <c r="C1480" s="245"/>
    </row>
    <row r="1481" spans="3:3" x14ac:dyDescent="0.2">
      <c r="C1481" s="245"/>
    </row>
    <row r="1482" spans="3:3" x14ac:dyDescent="0.2">
      <c r="C1482" s="245"/>
    </row>
    <row r="1483" spans="3:3" x14ac:dyDescent="0.2">
      <c r="C1483" s="245"/>
    </row>
    <row r="1484" spans="3:3" x14ac:dyDescent="0.2">
      <c r="C1484" s="245"/>
    </row>
    <row r="1485" spans="3:3" x14ac:dyDescent="0.2">
      <c r="C1485" s="245"/>
    </row>
    <row r="1486" spans="3:3" x14ac:dyDescent="0.2">
      <c r="C1486" s="245"/>
    </row>
    <row r="1487" spans="3:3" x14ac:dyDescent="0.2">
      <c r="C1487" s="245"/>
    </row>
    <row r="1488" spans="3:3" x14ac:dyDescent="0.2">
      <c r="C1488" s="245"/>
    </row>
    <row r="1489" spans="3:3" x14ac:dyDescent="0.2">
      <c r="C1489" s="245"/>
    </row>
    <row r="1490" spans="3:3" x14ac:dyDescent="0.2">
      <c r="C1490" s="245"/>
    </row>
    <row r="1491" spans="3:3" x14ac:dyDescent="0.2">
      <c r="C1491" s="245"/>
    </row>
    <row r="1492" spans="3:3" x14ac:dyDescent="0.2">
      <c r="C1492" s="245"/>
    </row>
    <row r="1493" spans="3:3" x14ac:dyDescent="0.2">
      <c r="C1493" s="245"/>
    </row>
    <row r="1494" spans="3:3" x14ac:dyDescent="0.2">
      <c r="C1494" s="245"/>
    </row>
    <row r="1495" spans="3:3" x14ac:dyDescent="0.2">
      <c r="C1495" s="245"/>
    </row>
    <row r="1496" spans="3:3" x14ac:dyDescent="0.2">
      <c r="C1496" s="245"/>
    </row>
    <row r="1497" spans="3:3" x14ac:dyDescent="0.2">
      <c r="C1497" s="245"/>
    </row>
    <row r="1498" spans="3:3" x14ac:dyDescent="0.2">
      <c r="C1498" s="245"/>
    </row>
    <row r="1499" spans="3:3" x14ac:dyDescent="0.2">
      <c r="C1499" s="245"/>
    </row>
    <row r="1500" spans="3:3" x14ac:dyDescent="0.2">
      <c r="C1500" s="245"/>
    </row>
    <row r="1501" spans="3:3" x14ac:dyDescent="0.2">
      <c r="C1501" s="245"/>
    </row>
    <row r="1502" spans="3:3" x14ac:dyDescent="0.2">
      <c r="C1502" s="245"/>
    </row>
    <row r="1503" spans="3:3" x14ac:dyDescent="0.2">
      <c r="C1503" s="245"/>
    </row>
    <row r="1504" spans="3:3" x14ac:dyDescent="0.2">
      <c r="C1504" s="245"/>
    </row>
    <row r="1505" spans="3:3" x14ac:dyDescent="0.2">
      <c r="C1505" s="245"/>
    </row>
    <row r="1506" spans="3:3" x14ac:dyDescent="0.2">
      <c r="C1506" s="245"/>
    </row>
    <row r="1507" spans="3:3" x14ac:dyDescent="0.2">
      <c r="C1507" s="245"/>
    </row>
    <row r="1508" spans="3:3" x14ac:dyDescent="0.2">
      <c r="C1508" s="245"/>
    </row>
    <row r="1509" spans="3:3" x14ac:dyDescent="0.2">
      <c r="C1509" s="245"/>
    </row>
    <row r="1510" spans="3:3" x14ac:dyDescent="0.2">
      <c r="C1510" s="245"/>
    </row>
    <row r="1511" spans="3:3" x14ac:dyDescent="0.2">
      <c r="C1511" s="245"/>
    </row>
    <row r="1512" spans="3:3" x14ac:dyDescent="0.2">
      <c r="C1512" s="245"/>
    </row>
    <row r="1513" spans="3:3" x14ac:dyDescent="0.2">
      <c r="C1513" s="245"/>
    </row>
    <row r="1514" spans="3:3" x14ac:dyDescent="0.2">
      <c r="C1514" s="245"/>
    </row>
    <row r="1515" spans="3:3" x14ac:dyDescent="0.2">
      <c r="C1515" s="245"/>
    </row>
    <row r="1516" spans="3:3" x14ac:dyDescent="0.2">
      <c r="C1516" s="245"/>
    </row>
    <row r="1517" spans="3:3" x14ac:dyDescent="0.2">
      <c r="C1517" s="245"/>
    </row>
    <row r="1518" spans="3:3" x14ac:dyDescent="0.2">
      <c r="C1518" s="245"/>
    </row>
    <row r="1519" spans="3:3" x14ac:dyDescent="0.2">
      <c r="C1519" s="245"/>
    </row>
    <row r="1520" spans="3:3" x14ac:dyDescent="0.2">
      <c r="C1520" s="245"/>
    </row>
    <row r="1521" spans="3:3" x14ac:dyDescent="0.2">
      <c r="C1521" s="245"/>
    </row>
    <row r="1522" spans="3:3" x14ac:dyDescent="0.2">
      <c r="C1522" s="245"/>
    </row>
    <row r="1523" spans="3:3" x14ac:dyDescent="0.2">
      <c r="C1523" s="245"/>
    </row>
    <row r="1524" spans="3:3" x14ac:dyDescent="0.2">
      <c r="C1524" s="245"/>
    </row>
    <row r="1525" spans="3:3" x14ac:dyDescent="0.2">
      <c r="C1525" s="245"/>
    </row>
    <row r="1526" spans="3:3" x14ac:dyDescent="0.2">
      <c r="C1526" s="245"/>
    </row>
    <row r="1527" spans="3:3" x14ac:dyDescent="0.2">
      <c r="C1527" s="245"/>
    </row>
    <row r="1528" spans="3:3" x14ac:dyDescent="0.2">
      <c r="C1528" s="245"/>
    </row>
    <row r="1529" spans="3:3" x14ac:dyDescent="0.2">
      <c r="C1529" s="245"/>
    </row>
    <row r="1530" spans="3:3" x14ac:dyDescent="0.2">
      <c r="C1530" s="245"/>
    </row>
    <row r="1531" spans="3:3" x14ac:dyDescent="0.2">
      <c r="C1531" s="245"/>
    </row>
    <row r="1532" spans="3:3" x14ac:dyDescent="0.2">
      <c r="C1532" s="245"/>
    </row>
    <row r="1533" spans="3:3" x14ac:dyDescent="0.2">
      <c r="C1533" s="245"/>
    </row>
    <row r="1534" spans="3:3" x14ac:dyDescent="0.2">
      <c r="C1534" s="245"/>
    </row>
    <row r="1535" spans="3:3" x14ac:dyDescent="0.2">
      <c r="C1535" s="245"/>
    </row>
    <row r="1536" spans="3:3" x14ac:dyDescent="0.2">
      <c r="C1536" s="245"/>
    </row>
    <row r="1537" spans="3:3" x14ac:dyDescent="0.2">
      <c r="C1537" s="245"/>
    </row>
    <row r="1538" spans="3:3" x14ac:dyDescent="0.2">
      <c r="C1538" s="245"/>
    </row>
    <row r="1539" spans="3:3" x14ac:dyDescent="0.2">
      <c r="C1539" s="245"/>
    </row>
    <row r="1540" spans="3:3" x14ac:dyDescent="0.2">
      <c r="C1540" s="245"/>
    </row>
    <row r="1541" spans="3:3" x14ac:dyDescent="0.2">
      <c r="C1541" s="245"/>
    </row>
    <row r="1542" spans="3:3" x14ac:dyDescent="0.2">
      <c r="C1542" s="245"/>
    </row>
    <row r="1543" spans="3:3" x14ac:dyDescent="0.2">
      <c r="C1543" s="245"/>
    </row>
    <row r="1544" spans="3:3" x14ac:dyDescent="0.2">
      <c r="C1544" s="245"/>
    </row>
    <row r="1545" spans="3:3" x14ac:dyDescent="0.2">
      <c r="C1545" s="245"/>
    </row>
    <row r="1546" spans="3:3" x14ac:dyDescent="0.2">
      <c r="C1546" s="245"/>
    </row>
    <row r="1547" spans="3:3" x14ac:dyDescent="0.2">
      <c r="C1547" s="245"/>
    </row>
    <row r="1548" spans="3:3" x14ac:dyDescent="0.2">
      <c r="C1548" s="245"/>
    </row>
    <row r="1549" spans="3:3" x14ac:dyDescent="0.2">
      <c r="C1549" s="245"/>
    </row>
    <row r="1550" spans="3:3" x14ac:dyDescent="0.2">
      <c r="C1550" s="245"/>
    </row>
    <row r="1551" spans="3:3" x14ac:dyDescent="0.2">
      <c r="C1551" s="245"/>
    </row>
    <row r="1552" spans="3:3" x14ac:dyDescent="0.2">
      <c r="C1552" s="245"/>
    </row>
    <row r="1553" spans="3:3" x14ac:dyDescent="0.2">
      <c r="C1553" s="245"/>
    </row>
    <row r="1554" spans="3:3" x14ac:dyDescent="0.2">
      <c r="C1554" s="245"/>
    </row>
    <row r="1555" spans="3:3" x14ac:dyDescent="0.2">
      <c r="C1555" s="245"/>
    </row>
    <row r="1556" spans="3:3" x14ac:dyDescent="0.2">
      <c r="C1556" s="245"/>
    </row>
    <row r="1557" spans="3:3" x14ac:dyDescent="0.2">
      <c r="C1557" s="245"/>
    </row>
    <row r="1558" spans="3:3" x14ac:dyDescent="0.2">
      <c r="C1558" s="245"/>
    </row>
    <row r="1559" spans="3:3" x14ac:dyDescent="0.2">
      <c r="C1559" s="245"/>
    </row>
    <row r="1560" spans="3:3" x14ac:dyDescent="0.2">
      <c r="C1560" s="245"/>
    </row>
    <row r="1561" spans="3:3" x14ac:dyDescent="0.2">
      <c r="C1561" s="245"/>
    </row>
    <row r="1562" spans="3:3" x14ac:dyDescent="0.2">
      <c r="C1562" s="245"/>
    </row>
    <row r="1563" spans="3:3" x14ac:dyDescent="0.2">
      <c r="C1563" s="245"/>
    </row>
    <row r="1564" spans="3:3" x14ac:dyDescent="0.2">
      <c r="C1564" s="245"/>
    </row>
    <row r="1565" spans="3:3" x14ac:dyDescent="0.2">
      <c r="C1565" s="245"/>
    </row>
    <row r="1566" spans="3:3" x14ac:dyDescent="0.2">
      <c r="C1566" s="245"/>
    </row>
    <row r="1567" spans="3:3" x14ac:dyDescent="0.2">
      <c r="C1567" s="245"/>
    </row>
    <row r="1568" spans="3:3" x14ac:dyDescent="0.2">
      <c r="C1568" s="245"/>
    </row>
    <row r="1569" spans="3:3" x14ac:dyDescent="0.2">
      <c r="C1569" s="245"/>
    </row>
    <row r="1570" spans="3:3" x14ac:dyDescent="0.2">
      <c r="C1570" s="245"/>
    </row>
    <row r="1571" spans="3:3" x14ac:dyDescent="0.2">
      <c r="C1571" s="245"/>
    </row>
    <row r="1572" spans="3:3" x14ac:dyDescent="0.2">
      <c r="C1572" s="245"/>
    </row>
    <row r="1573" spans="3:3" x14ac:dyDescent="0.2">
      <c r="C1573" s="245"/>
    </row>
    <row r="1574" spans="3:3" x14ac:dyDescent="0.2">
      <c r="C1574" s="245"/>
    </row>
    <row r="1575" spans="3:3" x14ac:dyDescent="0.2">
      <c r="C1575" s="245"/>
    </row>
    <row r="1576" spans="3:3" x14ac:dyDescent="0.2">
      <c r="C1576" s="245"/>
    </row>
    <row r="1577" spans="3:3" x14ac:dyDescent="0.2">
      <c r="C1577" s="245"/>
    </row>
    <row r="1578" spans="3:3" x14ac:dyDescent="0.2">
      <c r="C1578" s="245"/>
    </row>
    <row r="1579" spans="3:3" x14ac:dyDescent="0.2">
      <c r="C1579" s="245"/>
    </row>
    <row r="1580" spans="3:3" x14ac:dyDescent="0.2">
      <c r="C1580" s="245"/>
    </row>
    <row r="1581" spans="3:3" x14ac:dyDescent="0.2">
      <c r="C1581" s="245"/>
    </row>
    <row r="1582" spans="3:3" x14ac:dyDescent="0.2">
      <c r="C1582" s="245"/>
    </row>
    <row r="1583" spans="3:3" x14ac:dyDescent="0.2">
      <c r="C1583" s="245"/>
    </row>
    <row r="1584" spans="3:3" x14ac:dyDescent="0.2">
      <c r="C1584" s="245"/>
    </row>
    <row r="1585" spans="3:3" x14ac:dyDescent="0.2">
      <c r="C1585" s="245"/>
    </row>
    <row r="1586" spans="3:3" x14ac:dyDescent="0.2">
      <c r="C1586" s="245"/>
    </row>
    <row r="1587" spans="3:3" x14ac:dyDescent="0.2">
      <c r="C1587" s="245"/>
    </row>
    <row r="1588" spans="3:3" x14ac:dyDescent="0.2">
      <c r="C1588" s="245"/>
    </row>
    <row r="1589" spans="3:3" x14ac:dyDescent="0.2">
      <c r="C1589" s="245"/>
    </row>
    <row r="1590" spans="3:3" x14ac:dyDescent="0.2">
      <c r="C1590" s="245"/>
    </row>
    <row r="1591" spans="3:3" x14ac:dyDescent="0.2">
      <c r="C1591" s="245"/>
    </row>
    <row r="1592" spans="3:3" x14ac:dyDescent="0.2">
      <c r="C1592" s="245"/>
    </row>
    <row r="1593" spans="3:3" x14ac:dyDescent="0.2">
      <c r="C1593" s="245"/>
    </row>
    <row r="1594" spans="3:3" x14ac:dyDescent="0.2">
      <c r="C1594" s="245"/>
    </row>
    <row r="1595" spans="3:3" x14ac:dyDescent="0.2">
      <c r="C1595" s="245"/>
    </row>
    <row r="1596" spans="3:3" x14ac:dyDescent="0.2">
      <c r="C1596" s="245"/>
    </row>
    <row r="1597" spans="3:3" x14ac:dyDescent="0.2">
      <c r="C1597" s="245"/>
    </row>
    <row r="1598" spans="3:3" x14ac:dyDescent="0.2">
      <c r="C1598" s="245"/>
    </row>
    <row r="1599" spans="3:3" x14ac:dyDescent="0.2">
      <c r="C1599" s="245"/>
    </row>
    <row r="1600" spans="3:3" x14ac:dyDescent="0.2">
      <c r="C1600" s="245"/>
    </row>
    <row r="1601" spans="3:3" x14ac:dyDescent="0.2">
      <c r="C1601" s="245"/>
    </row>
    <row r="1602" spans="3:3" x14ac:dyDescent="0.2">
      <c r="C1602" s="245"/>
    </row>
    <row r="1603" spans="3:3" x14ac:dyDescent="0.2">
      <c r="C1603" s="245"/>
    </row>
    <row r="1604" spans="3:3" x14ac:dyDescent="0.2">
      <c r="C1604" s="245"/>
    </row>
    <row r="1605" spans="3:3" x14ac:dyDescent="0.2">
      <c r="C1605" s="245"/>
    </row>
    <row r="1606" spans="3:3" x14ac:dyDescent="0.2">
      <c r="C1606" s="245"/>
    </row>
    <row r="1607" spans="3:3" x14ac:dyDescent="0.2">
      <c r="C1607" s="245"/>
    </row>
    <row r="1608" spans="3:3" x14ac:dyDescent="0.2">
      <c r="C1608" s="245"/>
    </row>
    <row r="1609" spans="3:3" x14ac:dyDescent="0.2">
      <c r="C1609" s="245"/>
    </row>
    <row r="1610" spans="3:3" x14ac:dyDescent="0.2">
      <c r="C1610" s="245"/>
    </row>
    <row r="1611" spans="3:3" x14ac:dyDescent="0.2">
      <c r="C1611" s="245"/>
    </row>
    <row r="1612" spans="3:3" x14ac:dyDescent="0.2">
      <c r="C1612" s="245"/>
    </row>
    <row r="1613" spans="3:3" x14ac:dyDescent="0.2">
      <c r="C1613" s="245"/>
    </row>
    <row r="1614" spans="3:3" x14ac:dyDescent="0.2">
      <c r="C1614" s="245"/>
    </row>
    <row r="1615" spans="3:3" x14ac:dyDescent="0.2">
      <c r="C1615" s="245"/>
    </row>
    <row r="1616" spans="3:3" x14ac:dyDescent="0.2">
      <c r="C1616" s="245"/>
    </row>
    <row r="1617" spans="3:3" x14ac:dyDescent="0.2">
      <c r="C1617" s="245"/>
    </row>
    <row r="1618" spans="3:3" x14ac:dyDescent="0.2">
      <c r="C1618" s="245"/>
    </row>
    <row r="1619" spans="3:3" x14ac:dyDescent="0.2">
      <c r="C1619" s="245"/>
    </row>
    <row r="1620" spans="3:3" x14ac:dyDescent="0.2">
      <c r="C1620" s="245"/>
    </row>
    <row r="1621" spans="3:3" x14ac:dyDescent="0.2">
      <c r="C1621" s="245"/>
    </row>
    <row r="1622" spans="3:3" x14ac:dyDescent="0.2">
      <c r="C1622" s="245"/>
    </row>
    <row r="1623" spans="3:3" x14ac:dyDescent="0.2">
      <c r="C1623" s="245"/>
    </row>
    <row r="1624" spans="3:3" x14ac:dyDescent="0.2">
      <c r="C1624" s="245"/>
    </row>
    <row r="1625" spans="3:3" x14ac:dyDescent="0.2">
      <c r="C1625" s="245"/>
    </row>
    <row r="1626" spans="3:3" x14ac:dyDescent="0.2">
      <c r="C1626" s="245"/>
    </row>
    <row r="1627" spans="3:3" x14ac:dyDescent="0.2">
      <c r="C1627" s="245"/>
    </row>
    <row r="1628" spans="3:3" x14ac:dyDescent="0.2">
      <c r="C1628" s="245"/>
    </row>
    <row r="1629" spans="3:3" x14ac:dyDescent="0.2">
      <c r="C1629" s="245"/>
    </row>
    <row r="1630" spans="3:3" x14ac:dyDescent="0.2">
      <c r="C1630" s="245"/>
    </row>
    <row r="1631" spans="3:3" x14ac:dyDescent="0.2">
      <c r="C1631" s="245"/>
    </row>
    <row r="1632" spans="3:3" x14ac:dyDescent="0.2">
      <c r="C1632" s="245"/>
    </row>
    <row r="1633" spans="3:3" x14ac:dyDescent="0.2">
      <c r="C1633" s="245"/>
    </row>
    <row r="1634" spans="3:3" x14ac:dyDescent="0.2">
      <c r="C1634" s="245"/>
    </row>
    <row r="1635" spans="3:3" x14ac:dyDescent="0.2">
      <c r="C1635" s="245"/>
    </row>
    <row r="1636" spans="3:3" x14ac:dyDescent="0.2">
      <c r="C1636" s="245"/>
    </row>
    <row r="1637" spans="3:3" x14ac:dyDescent="0.2">
      <c r="C1637" s="245"/>
    </row>
    <row r="1638" spans="3:3" x14ac:dyDescent="0.2">
      <c r="C1638" s="245"/>
    </row>
    <row r="1639" spans="3:3" x14ac:dyDescent="0.2">
      <c r="C1639" s="245"/>
    </row>
    <row r="1640" spans="3:3" x14ac:dyDescent="0.2">
      <c r="C1640" s="245"/>
    </row>
    <row r="1641" spans="3:3" x14ac:dyDescent="0.2">
      <c r="C1641" s="245"/>
    </row>
    <row r="1642" spans="3:3" x14ac:dyDescent="0.2">
      <c r="C1642" s="245"/>
    </row>
    <row r="1643" spans="3:3" x14ac:dyDescent="0.2">
      <c r="C1643" s="245"/>
    </row>
    <row r="1644" spans="3:3" x14ac:dyDescent="0.2">
      <c r="C1644" s="245"/>
    </row>
    <row r="1645" spans="3:3" x14ac:dyDescent="0.2">
      <c r="C1645" s="245"/>
    </row>
    <row r="1646" spans="3:3" x14ac:dyDescent="0.2">
      <c r="C1646" s="245"/>
    </row>
    <row r="1647" spans="3:3" x14ac:dyDescent="0.2">
      <c r="C1647" s="245"/>
    </row>
    <row r="1648" spans="3:3" x14ac:dyDescent="0.2">
      <c r="C1648" s="245"/>
    </row>
    <row r="1649" spans="3:3" x14ac:dyDescent="0.2">
      <c r="C1649" s="245"/>
    </row>
    <row r="1650" spans="3:3" x14ac:dyDescent="0.2">
      <c r="C1650" s="245"/>
    </row>
    <row r="1651" spans="3:3" x14ac:dyDescent="0.2">
      <c r="C1651" s="245"/>
    </row>
    <row r="1652" spans="3:3" x14ac:dyDescent="0.2">
      <c r="C1652" s="245"/>
    </row>
    <row r="1653" spans="3:3" x14ac:dyDescent="0.2">
      <c r="C1653" s="245"/>
    </row>
    <row r="1654" spans="3:3" x14ac:dyDescent="0.2">
      <c r="C1654" s="245"/>
    </row>
    <row r="1655" spans="3:3" x14ac:dyDescent="0.2">
      <c r="C1655" s="245"/>
    </row>
    <row r="1656" spans="3:3" x14ac:dyDescent="0.2">
      <c r="C1656" s="245"/>
    </row>
    <row r="1657" spans="3:3" x14ac:dyDescent="0.2">
      <c r="C1657" s="245"/>
    </row>
    <row r="1658" spans="3:3" x14ac:dyDescent="0.2">
      <c r="C1658" s="245"/>
    </row>
    <row r="1659" spans="3:3" x14ac:dyDescent="0.2">
      <c r="C1659" s="245"/>
    </row>
    <row r="1660" spans="3:3" x14ac:dyDescent="0.2">
      <c r="C1660" s="245"/>
    </row>
    <row r="1661" spans="3:3" x14ac:dyDescent="0.2">
      <c r="C1661" s="245"/>
    </row>
    <row r="1662" spans="3:3" x14ac:dyDescent="0.2">
      <c r="C1662" s="245"/>
    </row>
    <row r="1663" spans="3:3" x14ac:dyDescent="0.2">
      <c r="C1663" s="245"/>
    </row>
    <row r="1664" spans="3:3" x14ac:dyDescent="0.2">
      <c r="C1664" s="245"/>
    </row>
    <row r="1665" spans="3:3" x14ac:dyDescent="0.2">
      <c r="C1665" s="245"/>
    </row>
    <row r="1666" spans="3:3" x14ac:dyDescent="0.2">
      <c r="C1666" s="245"/>
    </row>
    <row r="1667" spans="3:3" x14ac:dyDescent="0.2">
      <c r="C1667" s="245"/>
    </row>
    <row r="1668" spans="3:3" x14ac:dyDescent="0.2">
      <c r="C1668" s="245"/>
    </row>
    <row r="1669" spans="3:3" x14ac:dyDescent="0.2">
      <c r="C1669" s="245"/>
    </row>
    <row r="1670" spans="3:3" x14ac:dyDescent="0.2">
      <c r="C1670" s="245"/>
    </row>
    <row r="1671" spans="3:3" x14ac:dyDescent="0.2">
      <c r="C1671" s="245"/>
    </row>
    <row r="1672" spans="3:3" x14ac:dyDescent="0.2">
      <c r="C1672" s="245"/>
    </row>
    <row r="1673" spans="3:3" x14ac:dyDescent="0.2">
      <c r="C1673" s="245"/>
    </row>
    <row r="1674" spans="3:3" x14ac:dyDescent="0.2">
      <c r="C1674" s="245"/>
    </row>
    <row r="1675" spans="3:3" x14ac:dyDescent="0.2">
      <c r="C1675" s="245"/>
    </row>
    <row r="1676" spans="3:3" x14ac:dyDescent="0.2">
      <c r="C1676" s="245"/>
    </row>
    <row r="1677" spans="3:3" x14ac:dyDescent="0.2">
      <c r="C1677" s="245"/>
    </row>
    <row r="1678" spans="3:3" x14ac:dyDescent="0.2">
      <c r="C1678" s="245"/>
    </row>
    <row r="1679" spans="3:3" x14ac:dyDescent="0.2">
      <c r="C1679" s="245"/>
    </row>
    <row r="1680" spans="3:3" x14ac:dyDescent="0.2">
      <c r="C1680" s="245"/>
    </row>
    <row r="1681" spans="3:3" x14ac:dyDescent="0.2">
      <c r="C1681" s="245"/>
    </row>
    <row r="1682" spans="3:3" x14ac:dyDescent="0.2">
      <c r="C1682" s="245"/>
    </row>
    <row r="1683" spans="3:3" x14ac:dyDescent="0.2">
      <c r="C1683" s="245"/>
    </row>
    <row r="1684" spans="3:3" x14ac:dyDescent="0.2">
      <c r="C1684" s="245"/>
    </row>
    <row r="1685" spans="3:3" x14ac:dyDescent="0.2">
      <c r="C1685" s="245"/>
    </row>
    <row r="1686" spans="3:3" x14ac:dyDescent="0.2">
      <c r="C1686" s="245"/>
    </row>
    <row r="1687" spans="3:3" x14ac:dyDescent="0.2">
      <c r="C1687" s="245"/>
    </row>
    <row r="1688" spans="3:3" x14ac:dyDescent="0.2">
      <c r="C1688" s="245"/>
    </row>
    <row r="1689" spans="3:3" x14ac:dyDescent="0.2">
      <c r="C1689" s="245"/>
    </row>
    <row r="1690" spans="3:3" x14ac:dyDescent="0.2">
      <c r="C1690" s="245"/>
    </row>
    <row r="1691" spans="3:3" x14ac:dyDescent="0.2">
      <c r="C1691" s="245"/>
    </row>
    <row r="1692" spans="3:3" x14ac:dyDescent="0.2">
      <c r="C1692" s="245"/>
    </row>
    <row r="1693" spans="3:3" x14ac:dyDescent="0.2">
      <c r="C1693" s="245"/>
    </row>
    <row r="1694" spans="3:3" x14ac:dyDescent="0.2">
      <c r="C1694" s="245"/>
    </row>
    <row r="1695" spans="3:3" x14ac:dyDescent="0.2">
      <c r="C1695" s="245"/>
    </row>
    <row r="1696" spans="3:3" x14ac:dyDescent="0.2">
      <c r="C1696" s="245"/>
    </row>
    <row r="1697" spans="3:3" x14ac:dyDescent="0.2">
      <c r="C1697" s="245"/>
    </row>
    <row r="1698" spans="3:3" x14ac:dyDescent="0.2">
      <c r="C1698" s="245"/>
    </row>
    <row r="1699" spans="3:3" x14ac:dyDescent="0.2">
      <c r="C1699" s="245"/>
    </row>
    <row r="1700" spans="3:3" x14ac:dyDescent="0.2">
      <c r="C1700" s="245"/>
    </row>
    <row r="1701" spans="3:3" x14ac:dyDescent="0.2">
      <c r="C1701" s="245"/>
    </row>
    <row r="1702" spans="3:3" x14ac:dyDescent="0.2">
      <c r="C1702" s="245"/>
    </row>
    <row r="1703" spans="3:3" x14ac:dyDescent="0.2">
      <c r="C1703" s="245"/>
    </row>
    <row r="1704" spans="3:3" x14ac:dyDescent="0.2">
      <c r="C1704" s="245"/>
    </row>
    <row r="1705" spans="3:3" x14ac:dyDescent="0.2">
      <c r="C1705" s="245"/>
    </row>
    <row r="1706" spans="3:3" x14ac:dyDescent="0.2">
      <c r="C1706" s="245"/>
    </row>
    <row r="1707" spans="3:3" x14ac:dyDescent="0.2">
      <c r="C1707" s="245"/>
    </row>
    <row r="1708" spans="3:3" x14ac:dyDescent="0.2">
      <c r="C1708" s="245"/>
    </row>
    <row r="1709" spans="3:3" x14ac:dyDescent="0.2">
      <c r="C1709" s="245"/>
    </row>
    <row r="1710" spans="3:3" x14ac:dyDescent="0.2">
      <c r="C1710" s="245"/>
    </row>
    <row r="1711" spans="3:3" x14ac:dyDescent="0.2">
      <c r="C1711" s="245"/>
    </row>
    <row r="1712" spans="3:3" x14ac:dyDescent="0.2">
      <c r="C1712" s="245"/>
    </row>
    <row r="1713" spans="3:3" x14ac:dyDescent="0.2">
      <c r="C1713" s="245"/>
    </row>
    <row r="1714" spans="3:3" x14ac:dyDescent="0.2">
      <c r="C1714" s="245"/>
    </row>
    <row r="1715" spans="3:3" x14ac:dyDescent="0.2">
      <c r="C1715" s="245"/>
    </row>
    <row r="1716" spans="3:3" x14ac:dyDescent="0.2">
      <c r="C1716" s="245"/>
    </row>
    <row r="1717" spans="3:3" x14ac:dyDescent="0.2">
      <c r="C1717" s="245"/>
    </row>
    <row r="1718" spans="3:3" x14ac:dyDescent="0.2">
      <c r="C1718" s="245"/>
    </row>
    <row r="1719" spans="3:3" x14ac:dyDescent="0.2">
      <c r="C1719" s="245"/>
    </row>
    <row r="1720" spans="3:3" x14ac:dyDescent="0.2">
      <c r="C1720" s="245"/>
    </row>
    <row r="1721" spans="3:3" x14ac:dyDescent="0.2">
      <c r="C1721" s="245"/>
    </row>
    <row r="1722" spans="3:3" x14ac:dyDescent="0.2">
      <c r="C1722" s="245"/>
    </row>
    <row r="1723" spans="3:3" x14ac:dyDescent="0.2">
      <c r="C1723" s="245"/>
    </row>
    <row r="1724" spans="3:3" x14ac:dyDescent="0.2">
      <c r="C1724" s="245"/>
    </row>
    <row r="1725" spans="3:3" x14ac:dyDescent="0.2">
      <c r="C1725" s="245"/>
    </row>
    <row r="1726" spans="3:3" x14ac:dyDescent="0.2">
      <c r="C1726" s="245"/>
    </row>
    <row r="1727" spans="3:3" x14ac:dyDescent="0.2">
      <c r="C1727" s="245"/>
    </row>
    <row r="1728" spans="3:3" x14ac:dyDescent="0.2">
      <c r="C1728" s="245"/>
    </row>
    <row r="1729" spans="3:3" x14ac:dyDescent="0.2">
      <c r="C1729" s="245"/>
    </row>
    <row r="1730" spans="3:3" x14ac:dyDescent="0.2">
      <c r="C1730" s="245"/>
    </row>
    <row r="1731" spans="3:3" x14ac:dyDescent="0.2">
      <c r="C1731" s="245"/>
    </row>
    <row r="1732" spans="3:3" x14ac:dyDescent="0.2">
      <c r="C1732" s="245"/>
    </row>
    <row r="1733" spans="3:3" x14ac:dyDescent="0.2">
      <c r="C1733" s="245"/>
    </row>
    <row r="1734" spans="3:3" x14ac:dyDescent="0.2">
      <c r="C1734" s="245"/>
    </row>
    <row r="1735" spans="3:3" x14ac:dyDescent="0.2">
      <c r="C1735" s="245"/>
    </row>
    <row r="1736" spans="3:3" x14ac:dyDescent="0.2">
      <c r="C1736" s="245"/>
    </row>
    <row r="1737" spans="3:3" x14ac:dyDescent="0.2">
      <c r="C1737" s="245"/>
    </row>
    <row r="1738" spans="3:3" x14ac:dyDescent="0.2">
      <c r="C1738" s="245"/>
    </row>
    <row r="1739" spans="3:3" x14ac:dyDescent="0.2">
      <c r="C1739" s="245"/>
    </row>
    <row r="1740" spans="3:3" x14ac:dyDescent="0.2">
      <c r="C1740" s="245"/>
    </row>
    <row r="1741" spans="3:3" x14ac:dyDescent="0.2">
      <c r="C1741" s="245"/>
    </row>
    <row r="1742" spans="3:3" x14ac:dyDescent="0.2">
      <c r="C1742" s="245"/>
    </row>
    <row r="1743" spans="3:3" x14ac:dyDescent="0.2">
      <c r="C1743" s="245"/>
    </row>
    <row r="1744" spans="3:3" x14ac:dyDescent="0.2">
      <c r="C1744" s="245"/>
    </row>
    <row r="1745" spans="3:3" x14ac:dyDescent="0.2">
      <c r="C1745" s="245"/>
    </row>
    <row r="1746" spans="3:3" x14ac:dyDescent="0.2">
      <c r="C1746" s="245"/>
    </row>
    <row r="1747" spans="3:3" x14ac:dyDescent="0.2">
      <c r="C1747" s="245"/>
    </row>
    <row r="1748" spans="3:3" x14ac:dyDescent="0.2">
      <c r="C1748" s="245"/>
    </row>
    <row r="1749" spans="3:3" x14ac:dyDescent="0.2">
      <c r="C1749" s="245"/>
    </row>
    <row r="1750" spans="3:3" x14ac:dyDescent="0.2">
      <c r="C1750" s="245"/>
    </row>
    <row r="1751" spans="3:3" x14ac:dyDescent="0.2">
      <c r="C1751" s="245"/>
    </row>
    <row r="1752" spans="3:3" x14ac:dyDescent="0.2">
      <c r="C1752" s="245"/>
    </row>
    <row r="1753" spans="3:3" x14ac:dyDescent="0.2">
      <c r="C1753" s="245"/>
    </row>
    <row r="1754" spans="3:3" x14ac:dyDescent="0.2">
      <c r="C1754" s="245"/>
    </row>
    <row r="1755" spans="3:3" x14ac:dyDescent="0.2">
      <c r="C1755" s="245"/>
    </row>
    <row r="1756" spans="3:3" x14ac:dyDescent="0.2">
      <c r="C1756" s="245"/>
    </row>
    <row r="1757" spans="3:3" x14ac:dyDescent="0.2">
      <c r="C1757" s="245"/>
    </row>
    <row r="1758" spans="3:3" x14ac:dyDescent="0.2">
      <c r="C1758" s="245"/>
    </row>
    <row r="1759" spans="3:3" x14ac:dyDescent="0.2">
      <c r="C1759" s="245"/>
    </row>
    <row r="1760" spans="3:3" x14ac:dyDescent="0.2">
      <c r="C1760" s="245"/>
    </row>
    <row r="1761" spans="3:3" x14ac:dyDescent="0.2">
      <c r="C1761" s="245"/>
    </row>
    <row r="1762" spans="3:3" x14ac:dyDescent="0.2">
      <c r="C1762" s="245"/>
    </row>
    <row r="1763" spans="3:3" x14ac:dyDescent="0.2">
      <c r="C1763" s="245"/>
    </row>
    <row r="1764" spans="3:3" x14ac:dyDescent="0.2">
      <c r="C1764" s="245"/>
    </row>
    <row r="1765" spans="3:3" x14ac:dyDescent="0.2">
      <c r="C1765" s="245"/>
    </row>
    <row r="1766" spans="3:3" x14ac:dyDescent="0.2">
      <c r="C1766" s="245"/>
    </row>
    <row r="1767" spans="3:3" x14ac:dyDescent="0.2">
      <c r="C1767" s="245"/>
    </row>
    <row r="1768" spans="3:3" x14ac:dyDescent="0.2">
      <c r="C1768" s="245"/>
    </row>
    <row r="1769" spans="3:3" x14ac:dyDescent="0.2">
      <c r="C1769" s="245"/>
    </row>
    <row r="1770" spans="3:3" x14ac:dyDescent="0.2">
      <c r="C1770" s="245"/>
    </row>
    <row r="1771" spans="3:3" x14ac:dyDescent="0.2">
      <c r="C1771" s="245"/>
    </row>
    <row r="1772" spans="3:3" x14ac:dyDescent="0.2">
      <c r="C1772" s="245"/>
    </row>
    <row r="1773" spans="3:3" x14ac:dyDescent="0.2">
      <c r="C1773" s="245"/>
    </row>
    <row r="1774" spans="3:3" x14ac:dyDescent="0.2">
      <c r="C1774" s="245"/>
    </row>
    <row r="1775" spans="3:3" x14ac:dyDescent="0.2">
      <c r="C1775" s="245"/>
    </row>
    <row r="1776" spans="3:3" x14ac:dyDescent="0.2">
      <c r="C1776" s="245"/>
    </row>
    <row r="1777" spans="3:3" x14ac:dyDescent="0.2">
      <c r="C1777" s="245"/>
    </row>
    <row r="1778" spans="3:3" x14ac:dyDescent="0.2">
      <c r="C1778" s="245"/>
    </row>
    <row r="1779" spans="3:3" x14ac:dyDescent="0.2">
      <c r="C1779" s="245"/>
    </row>
    <row r="1780" spans="3:3" x14ac:dyDescent="0.2">
      <c r="C1780" s="245"/>
    </row>
    <row r="1781" spans="3:3" x14ac:dyDescent="0.2">
      <c r="C1781" s="245"/>
    </row>
    <row r="1782" spans="3:3" x14ac:dyDescent="0.2">
      <c r="C1782" s="245"/>
    </row>
    <row r="1783" spans="3:3" x14ac:dyDescent="0.2">
      <c r="C1783" s="245"/>
    </row>
    <row r="1784" spans="3:3" x14ac:dyDescent="0.2">
      <c r="C1784" s="245"/>
    </row>
    <row r="1785" spans="3:3" x14ac:dyDescent="0.2">
      <c r="C1785" s="245"/>
    </row>
    <row r="1786" spans="3:3" x14ac:dyDescent="0.2">
      <c r="C1786" s="245"/>
    </row>
    <row r="1787" spans="3:3" x14ac:dyDescent="0.2">
      <c r="C1787" s="245"/>
    </row>
    <row r="1788" spans="3:3" x14ac:dyDescent="0.2">
      <c r="C1788" s="245"/>
    </row>
    <row r="1789" spans="3:3" x14ac:dyDescent="0.2">
      <c r="C1789" s="245"/>
    </row>
    <row r="1790" spans="3:3" x14ac:dyDescent="0.2">
      <c r="C1790" s="245"/>
    </row>
    <row r="1791" spans="3:3" x14ac:dyDescent="0.2">
      <c r="C1791" s="245"/>
    </row>
    <row r="1792" spans="3:3" x14ac:dyDescent="0.2">
      <c r="C1792" s="245"/>
    </row>
    <row r="1793" spans="3:3" x14ac:dyDescent="0.2">
      <c r="C1793" s="245"/>
    </row>
    <row r="1794" spans="3:3" x14ac:dyDescent="0.2">
      <c r="C1794" s="245"/>
    </row>
    <row r="1795" spans="3:3" x14ac:dyDescent="0.2">
      <c r="C1795" s="245"/>
    </row>
    <row r="1796" spans="3:3" x14ac:dyDescent="0.2">
      <c r="C1796" s="245"/>
    </row>
    <row r="1797" spans="3:3" x14ac:dyDescent="0.2">
      <c r="C1797" s="245"/>
    </row>
    <row r="1798" spans="3:3" x14ac:dyDescent="0.2">
      <c r="C1798" s="245"/>
    </row>
    <row r="1799" spans="3:3" x14ac:dyDescent="0.2">
      <c r="C1799" s="245"/>
    </row>
    <row r="1800" spans="3:3" x14ac:dyDescent="0.2">
      <c r="C1800" s="245"/>
    </row>
    <row r="1801" spans="3:3" x14ac:dyDescent="0.2">
      <c r="C1801" s="245"/>
    </row>
    <row r="1802" spans="3:3" x14ac:dyDescent="0.2">
      <c r="C1802" s="245"/>
    </row>
    <row r="1803" spans="3:3" x14ac:dyDescent="0.2">
      <c r="C1803" s="245"/>
    </row>
    <row r="1804" spans="3:3" x14ac:dyDescent="0.2">
      <c r="C1804" s="245"/>
    </row>
    <row r="1805" spans="3:3" x14ac:dyDescent="0.2">
      <c r="C1805" s="245"/>
    </row>
    <row r="1806" spans="3:3" x14ac:dyDescent="0.2">
      <c r="C1806" s="245"/>
    </row>
    <row r="1807" spans="3:3" x14ac:dyDescent="0.2">
      <c r="C1807" s="245"/>
    </row>
    <row r="1808" spans="3:3" x14ac:dyDescent="0.2">
      <c r="C1808" s="245"/>
    </row>
    <row r="1809" spans="3:3" x14ac:dyDescent="0.2">
      <c r="C1809" s="245"/>
    </row>
    <row r="1810" spans="3:3" x14ac:dyDescent="0.2">
      <c r="C1810" s="245"/>
    </row>
    <row r="1811" spans="3:3" x14ac:dyDescent="0.2">
      <c r="C1811" s="245"/>
    </row>
    <row r="1812" spans="3:3" x14ac:dyDescent="0.2">
      <c r="C1812" s="245"/>
    </row>
    <row r="1813" spans="3:3" x14ac:dyDescent="0.2">
      <c r="C1813" s="245"/>
    </row>
    <row r="1814" spans="3:3" x14ac:dyDescent="0.2">
      <c r="C1814" s="245"/>
    </row>
    <row r="1815" spans="3:3" x14ac:dyDescent="0.2">
      <c r="C1815" s="245"/>
    </row>
    <row r="1816" spans="3:3" x14ac:dyDescent="0.2">
      <c r="C1816" s="245"/>
    </row>
    <row r="1817" spans="3:3" x14ac:dyDescent="0.2">
      <c r="C1817" s="245"/>
    </row>
    <row r="1818" spans="3:3" x14ac:dyDescent="0.2">
      <c r="C1818" s="245"/>
    </row>
    <row r="1819" spans="3:3" x14ac:dyDescent="0.2">
      <c r="C1819" s="245"/>
    </row>
    <row r="1820" spans="3:3" x14ac:dyDescent="0.2">
      <c r="C1820" s="245"/>
    </row>
    <row r="1821" spans="3:3" x14ac:dyDescent="0.2">
      <c r="C1821" s="245"/>
    </row>
    <row r="1822" spans="3:3" x14ac:dyDescent="0.2">
      <c r="C1822" s="245"/>
    </row>
    <row r="1823" spans="3:3" x14ac:dyDescent="0.2">
      <c r="C1823" s="245"/>
    </row>
    <row r="1824" spans="3:3" x14ac:dyDescent="0.2">
      <c r="C1824" s="245"/>
    </row>
    <row r="1825" spans="3:3" x14ac:dyDescent="0.2">
      <c r="C1825" s="245"/>
    </row>
    <row r="1826" spans="3:3" x14ac:dyDescent="0.2">
      <c r="C1826" s="245"/>
    </row>
    <row r="1827" spans="3:3" x14ac:dyDescent="0.2">
      <c r="C1827" s="245"/>
    </row>
    <row r="1828" spans="3:3" x14ac:dyDescent="0.2">
      <c r="C1828" s="245"/>
    </row>
    <row r="1829" spans="3:3" x14ac:dyDescent="0.2">
      <c r="C1829" s="245"/>
    </row>
    <row r="1830" spans="3:3" x14ac:dyDescent="0.2">
      <c r="C1830" s="245"/>
    </row>
    <row r="1831" spans="3:3" x14ac:dyDescent="0.2">
      <c r="C1831" s="245"/>
    </row>
    <row r="1832" spans="3:3" x14ac:dyDescent="0.2">
      <c r="C1832" s="245"/>
    </row>
    <row r="1833" spans="3:3" x14ac:dyDescent="0.2">
      <c r="C1833" s="245"/>
    </row>
    <row r="1834" spans="3:3" x14ac:dyDescent="0.2">
      <c r="C1834" s="245"/>
    </row>
    <row r="1835" spans="3:3" x14ac:dyDescent="0.2">
      <c r="C1835" s="245"/>
    </row>
    <row r="1836" spans="3:3" x14ac:dyDescent="0.2">
      <c r="C1836" s="245"/>
    </row>
    <row r="1837" spans="3:3" x14ac:dyDescent="0.2">
      <c r="C1837" s="245"/>
    </row>
    <row r="1838" spans="3:3" x14ac:dyDescent="0.2">
      <c r="C1838" s="245"/>
    </row>
    <row r="1839" spans="3:3" x14ac:dyDescent="0.2">
      <c r="C1839" s="245"/>
    </row>
    <row r="1840" spans="3:3" x14ac:dyDescent="0.2">
      <c r="C1840" s="245"/>
    </row>
    <row r="1841" spans="3:3" x14ac:dyDescent="0.2">
      <c r="C1841" s="245"/>
    </row>
    <row r="1842" spans="3:3" x14ac:dyDescent="0.2">
      <c r="C1842" s="245"/>
    </row>
    <row r="1843" spans="3:3" x14ac:dyDescent="0.2">
      <c r="C1843" s="245"/>
    </row>
    <row r="1844" spans="3:3" x14ac:dyDescent="0.2">
      <c r="C1844" s="245"/>
    </row>
    <row r="1845" spans="3:3" x14ac:dyDescent="0.2">
      <c r="C1845" s="245"/>
    </row>
    <row r="1846" spans="3:3" x14ac:dyDescent="0.2">
      <c r="C1846" s="245"/>
    </row>
    <row r="1847" spans="3:3" x14ac:dyDescent="0.2">
      <c r="C1847" s="245"/>
    </row>
    <row r="1848" spans="3:3" x14ac:dyDescent="0.2">
      <c r="C1848" s="245"/>
    </row>
    <row r="1849" spans="3:3" x14ac:dyDescent="0.2">
      <c r="C1849" s="245"/>
    </row>
    <row r="1850" spans="3:3" x14ac:dyDescent="0.2">
      <c r="C1850" s="245"/>
    </row>
    <row r="1851" spans="3:3" x14ac:dyDescent="0.2">
      <c r="C1851" s="245"/>
    </row>
    <row r="1852" spans="3:3" x14ac:dyDescent="0.2">
      <c r="C1852" s="245"/>
    </row>
    <row r="1853" spans="3:3" x14ac:dyDescent="0.2">
      <c r="C1853" s="245"/>
    </row>
    <row r="1854" spans="3:3" x14ac:dyDescent="0.2">
      <c r="C1854" s="245"/>
    </row>
    <row r="1855" spans="3:3" x14ac:dyDescent="0.2">
      <c r="C1855" s="245"/>
    </row>
    <row r="1856" spans="3:3" x14ac:dyDescent="0.2">
      <c r="C1856" s="245"/>
    </row>
    <row r="1857" spans="3:3" x14ac:dyDescent="0.2">
      <c r="C1857" s="245"/>
    </row>
    <row r="1858" spans="3:3" x14ac:dyDescent="0.2">
      <c r="C1858" s="245"/>
    </row>
    <row r="1859" spans="3:3" x14ac:dyDescent="0.2">
      <c r="C1859" s="245"/>
    </row>
    <row r="1860" spans="3:3" x14ac:dyDescent="0.2">
      <c r="C1860" s="245"/>
    </row>
    <row r="1861" spans="3:3" x14ac:dyDescent="0.2">
      <c r="C1861" s="245"/>
    </row>
    <row r="1862" spans="3:3" x14ac:dyDescent="0.2">
      <c r="C1862" s="245"/>
    </row>
    <row r="1863" spans="3:3" x14ac:dyDescent="0.2">
      <c r="C1863" s="245"/>
    </row>
    <row r="1864" spans="3:3" x14ac:dyDescent="0.2">
      <c r="C1864" s="245"/>
    </row>
    <row r="1865" spans="3:3" x14ac:dyDescent="0.2">
      <c r="C1865" s="245"/>
    </row>
    <row r="1866" spans="3:3" x14ac:dyDescent="0.2">
      <c r="C1866" s="245"/>
    </row>
    <row r="1867" spans="3:3" x14ac:dyDescent="0.2">
      <c r="C1867" s="245"/>
    </row>
    <row r="1868" spans="3:3" x14ac:dyDescent="0.2">
      <c r="C1868" s="245"/>
    </row>
    <row r="1869" spans="3:3" x14ac:dyDescent="0.2">
      <c r="C1869" s="245"/>
    </row>
    <row r="1870" spans="3:3" x14ac:dyDescent="0.2">
      <c r="C1870" s="245"/>
    </row>
    <row r="1871" spans="3:3" x14ac:dyDescent="0.2">
      <c r="C1871" s="245"/>
    </row>
    <row r="1872" spans="3:3" x14ac:dyDescent="0.2">
      <c r="C1872" s="245"/>
    </row>
    <row r="1873" spans="3:3" x14ac:dyDescent="0.2">
      <c r="C1873" s="245"/>
    </row>
    <row r="1874" spans="3:3" x14ac:dyDescent="0.2">
      <c r="C1874" s="245"/>
    </row>
    <row r="1875" spans="3:3" x14ac:dyDescent="0.2">
      <c r="C1875" s="245"/>
    </row>
    <row r="1876" spans="3:3" x14ac:dyDescent="0.2">
      <c r="C1876" s="245"/>
    </row>
    <row r="1877" spans="3:3" x14ac:dyDescent="0.2">
      <c r="C1877" s="245"/>
    </row>
    <row r="1878" spans="3:3" x14ac:dyDescent="0.2">
      <c r="C1878" s="245"/>
    </row>
    <row r="1879" spans="3:3" x14ac:dyDescent="0.2">
      <c r="C1879" s="245"/>
    </row>
    <row r="1880" spans="3:3" x14ac:dyDescent="0.2">
      <c r="C1880" s="245"/>
    </row>
    <row r="1881" spans="3:3" x14ac:dyDescent="0.2">
      <c r="C1881" s="245"/>
    </row>
    <row r="1882" spans="3:3" x14ac:dyDescent="0.2">
      <c r="C1882" s="245"/>
    </row>
    <row r="1883" spans="3:3" x14ac:dyDescent="0.2">
      <c r="C1883" s="245"/>
    </row>
    <row r="1884" spans="3:3" x14ac:dyDescent="0.2">
      <c r="C1884" s="245"/>
    </row>
    <row r="1885" spans="3:3" x14ac:dyDescent="0.2">
      <c r="C1885" s="245"/>
    </row>
    <row r="1886" spans="3:3" x14ac:dyDescent="0.2">
      <c r="C1886" s="245"/>
    </row>
    <row r="1887" spans="3:3" x14ac:dyDescent="0.2">
      <c r="C1887" s="245"/>
    </row>
    <row r="1888" spans="3:3" x14ac:dyDescent="0.2">
      <c r="C1888" s="245"/>
    </row>
    <row r="1889" spans="3:3" x14ac:dyDescent="0.2">
      <c r="C1889" s="245"/>
    </row>
    <row r="1890" spans="3:3" x14ac:dyDescent="0.2">
      <c r="C1890" s="245"/>
    </row>
    <row r="1891" spans="3:3" x14ac:dyDescent="0.2">
      <c r="C1891" s="245"/>
    </row>
    <row r="1892" spans="3:3" x14ac:dyDescent="0.2">
      <c r="C1892" s="245"/>
    </row>
    <row r="1893" spans="3:3" x14ac:dyDescent="0.2">
      <c r="C1893" s="245"/>
    </row>
    <row r="1894" spans="3:3" x14ac:dyDescent="0.2">
      <c r="C1894" s="245"/>
    </row>
    <row r="1895" spans="3:3" x14ac:dyDescent="0.2">
      <c r="C1895" s="245"/>
    </row>
    <row r="1896" spans="3:3" x14ac:dyDescent="0.2">
      <c r="C1896" s="245"/>
    </row>
    <row r="1897" spans="3:3" x14ac:dyDescent="0.2">
      <c r="C1897" s="245"/>
    </row>
    <row r="1898" spans="3:3" x14ac:dyDescent="0.2">
      <c r="C1898" s="245"/>
    </row>
    <row r="1899" spans="3:3" x14ac:dyDescent="0.2">
      <c r="C1899" s="245"/>
    </row>
    <row r="1900" spans="3:3" x14ac:dyDescent="0.2">
      <c r="C1900" s="245"/>
    </row>
    <row r="1901" spans="3:3" x14ac:dyDescent="0.2">
      <c r="C1901" s="245"/>
    </row>
    <row r="1902" spans="3:3" x14ac:dyDescent="0.2">
      <c r="C1902" s="245"/>
    </row>
    <row r="1903" spans="3:3" x14ac:dyDescent="0.2">
      <c r="C1903" s="245"/>
    </row>
    <row r="1904" spans="3:3" x14ac:dyDescent="0.2">
      <c r="C1904" s="245"/>
    </row>
    <row r="1905" spans="3:3" x14ac:dyDescent="0.2">
      <c r="C1905" s="245"/>
    </row>
    <row r="1906" spans="3:3" x14ac:dyDescent="0.2">
      <c r="C1906" s="245"/>
    </row>
    <row r="1907" spans="3:3" x14ac:dyDescent="0.2">
      <c r="C1907" s="245"/>
    </row>
    <row r="1908" spans="3:3" x14ac:dyDescent="0.2">
      <c r="C1908" s="245"/>
    </row>
    <row r="1909" spans="3:3" x14ac:dyDescent="0.2">
      <c r="C1909" s="245"/>
    </row>
    <row r="1910" spans="3:3" x14ac:dyDescent="0.2">
      <c r="C1910" s="245"/>
    </row>
    <row r="1911" spans="3:3" x14ac:dyDescent="0.2">
      <c r="C1911" s="245"/>
    </row>
    <row r="1912" spans="3:3" x14ac:dyDescent="0.2">
      <c r="C1912" s="245"/>
    </row>
    <row r="1913" spans="3:3" x14ac:dyDescent="0.2">
      <c r="C1913" s="245"/>
    </row>
    <row r="1914" spans="3:3" x14ac:dyDescent="0.2">
      <c r="C1914" s="245"/>
    </row>
    <row r="1915" spans="3:3" x14ac:dyDescent="0.2">
      <c r="C1915" s="245"/>
    </row>
    <row r="1916" spans="3:3" x14ac:dyDescent="0.2">
      <c r="C1916" s="245"/>
    </row>
    <row r="1917" spans="3:3" x14ac:dyDescent="0.2">
      <c r="C1917" s="245"/>
    </row>
    <row r="1918" spans="3:3" x14ac:dyDescent="0.2">
      <c r="C1918" s="245"/>
    </row>
    <row r="1919" spans="3:3" x14ac:dyDescent="0.2">
      <c r="C1919" s="245"/>
    </row>
    <row r="1920" spans="3:3" x14ac:dyDescent="0.2">
      <c r="C1920" s="245"/>
    </row>
    <row r="1921" spans="3:3" x14ac:dyDescent="0.2">
      <c r="C1921" s="245"/>
    </row>
    <row r="1922" spans="3:3" x14ac:dyDescent="0.2">
      <c r="C1922" s="245"/>
    </row>
    <row r="1923" spans="3:3" x14ac:dyDescent="0.2">
      <c r="C1923" s="245"/>
    </row>
    <row r="1924" spans="3:3" x14ac:dyDescent="0.2">
      <c r="C1924" s="245"/>
    </row>
    <row r="1925" spans="3:3" x14ac:dyDescent="0.2">
      <c r="C1925" s="245"/>
    </row>
    <row r="1926" spans="3:3" x14ac:dyDescent="0.2">
      <c r="C1926" s="245"/>
    </row>
    <row r="1927" spans="3:3" x14ac:dyDescent="0.2">
      <c r="C1927" s="245"/>
    </row>
    <row r="1928" spans="3:3" x14ac:dyDescent="0.2">
      <c r="C1928" s="245"/>
    </row>
    <row r="1929" spans="3:3" x14ac:dyDescent="0.2">
      <c r="C1929" s="245"/>
    </row>
    <row r="1930" spans="3:3" x14ac:dyDescent="0.2">
      <c r="C1930" s="245"/>
    </row>
    <row r="1931" spans="3:3" x14ac:dyDescent="0.2">
      <c r="C1931" s="245"/>
    </row>
    <row r="1932" spans="3:3" x14ac:dyDescent="0.2">
      <c r="C1932" s="245"/>
    </row>
    <row r="1933" spans="3:3" x14ac:dyDescent="0.2">
      <c r="C1933" s="245"/>
    </row>
    <row r="1934" spans="3:3" x14ac:dyDescent="0.2">
      <c r="C1934" s="245"/>
    </row>
    <row r="1935" spans="3:3" x14ac:dyDescent="0.2">
      <c r="C1935" s="245"/>
    </row>
    <row r="1936" spans="3:3" x14ac:dyDescent="0.2">
      <c r="C1936" s="245"/>
    </row>
    <row r="1937" spans="3:3" x14ac:dyDescent="0.2">
      <c r="C1937" s="245"/>
    </row>
    <row r="1938" spans="3:3" x14ac:dyDescent="0.2">
      <c r="C1938" s="245"/>
    </row>
    <row r="1939" spans="3:3" x14ac:dyDescent="0.2">
      <c r="C1939" s="245"/>
    </row>
    <row r="1940" spans="3:3" x14ac:dyDescent="0.2">
      <c r="C1940" s="245"/>
    </row>
    <row r="1941" spans="3:3" x14ac:dyDescent="0.2">
      <c r="C1941" s="245"/>
    </row>
    <row r="1942" spans="3:3" x14ac:dyDescent="0.2">
      <c r="C1942" s="245"/>
    </row>
    <row r="1943" spans="3:3" x14ac:dyDescent="0.2">
      <c r="C1943" s="245"/>
    </row>
    <row r="1944" spans="3:3" x14ac:dyDescent="0.2">
      <c r="C1944" s="245"/>
    </row>
    <row r="1945" spans="3:3" x14ac:dyDescent="0.2">
      <c r="C1945" s="245"/>
    </row>
    <row r="1946" spans="3:3" x14ac:dyDescent="0.2">
      <c r="C1946" s="245"/>
    </row>
    <row r="1947" spans="3:3" x14ac:dyDescent="0.2">
      <c r="C1947" s="245"/>
    </row>
    <row r="1948" spans="3:3" x14ac:dyDescent="0.2">
      <c r="C1948" s="245"/>
    </row>
    <row r="1949" spans="3:3" x14ac:dyDescent="0.2">
      <c r="C1949" s="245"/>
    </row>
    <row r="1950" spans="3:3" x14ac:dyDescent="0.2">
      <c r="C1950" s="245"/>
    </row>
    <row r="1951" spans="3:3" x14ac:dyDescent="0.2">
      <c r="C1951" s="245"/>
    </row>
    <row r="1952" spans="3:3" x14ac:dyDescent="0.2">
      <c r="C1952" s="245"/>
    </row>
    <row r="1953" spans="3:3" x14ac:dyDescent="0.2">
      <c r="C1953" s="245"/>
    </row>
    <row r="1954" spans="3:3" x14ac:dyDescent="0.2">
      <c r="C1954" s="245"/>
    </row>
    <row r="1955" spans="3:3" x14ac:dyDescent="0.2">
      <c r="C1955" s="245"/>
    </row>
    <row r="1956" spans="3:3" x14ac:dyDescent="0.2">
      <c r="C1956" s="245"/>
    </row>
    <row r="1957" spans="3:3" x14ac:dyDescent="0.2">
      <c r="C1957" s="245"/>
    </row>
    <row r="1958" spans="3:3" x14ac:dyDescent="0.2">
      <c r="C1958" s="245"/>
    </row>
    <row r="1959" spans="3:3" x14ac:dyDescent="0.2">
      <c r="C1959" s="245"/>
    </row>
    <row r="1960" spans="3:3" x14ac:dyDescent="0.2">
      <c r="C1960" s="245"/>
    </row>
    <row r="1961" spans="3:3" x14ac:dyDescent="0.2">
      <c r="C1961" s="245"/>
    </row>
    <row r="1962" spans="3:3" x14ac:dyDescent="0.2">
      <c r="C1962" s="245"/>
    </row>
    <row r="1963" spans="3:3" x14ac:dyDescent="0.2">
      <c r="C1963" s="245"/>
    </row>
    <row r="1964" spans="3:3" x14ac:dyDescent="0.2">
      <c r="C1964" s="245"/>
    </row>
    <row r="1965" spans="3:3" x14ac:dyDescent="0.2">
      <c r="C1965" s="245"/>
    </row>
    <row r="1966" spans="3:3" x14ac:dyDescent="0.2">
      <c r="C1966" s="245"/>
    </row>
    <row r="1967" spans="3:3" x14ac:dyDescent="0.2">
      <c r="C1967" s="245"/>
    </row>
    <row r="1968" spans="3:3" x14ac:dyDescent="0.2">
      <c r="C1968" s="245"/>
    </row>
    <row r="1969" spans="3:3" x14ac:dyDescent="0.2">
      <c r="C1969" s="245"/>
    </row>
    <row r="1970" spans="3:3" x14ac:dyDescent="0.2">
      <c r="C1970" s="245"/>
    </row>
    <row r="1971" spans="3:3" x14ac:dyDescent="0.2">
      <c r="C1971" s="245"/>
    </row>
    <row r="1972" spans="3:3" x14ac:dyDescent="0.2">
      <c r="C1972" s="245"/>
    </row>
    <row r="1973" spans="3:3" x14ac:dyDescent="0.2">
      <c r="C1973" s="245"/>
    </row>
    <row r="1974" spans="3:3" x14ac:dyDescent="0.2">
      <c r="C1974" s="245"/>
    </row>
    <row r="1975" spans="3:3" x14ac:dyDescent="0.2">
      <c r="C1975" s="245"/>
    </row>
    <row r="1976" spans="3:3" x14ac:dyDescent="0.2">
      <c r="C1976" s="245"/>
    </row>
    <row r="1977" spans="3:3" x14ac:dyDescent="0.2">
      <c r="C1977" s="245"/>
    </row>
    <row r="1978" spans="3:3" x14ac:dyDescent="0.2">
      <c r="C1978" s="245"/>
    </row>
    <row r="1979" spans="3:3" x14ac:dyDescent="0.2">
      <c r="C1979" s="245"/>
    </row>
    <row r="1980" spans="3:3" x14ac:dyDescent="0.2">
      <c r="C1980" s="245"/>
    </row>
    <row r="1981" spans="3:3" x14ac:dyDescent="0.2">
      <c r="C1981" s="245"/>
    </row>
    <row r="1982" spans="3:3" x14ac:dyDescent="0.2">
      <c r="C1982" s="245"/>
    </row>
    <row r="1983" spans="3:3" x14ac:dyDescent="0.2">
      <c r="C1983" s="245"/>
    </row>
    <row r="1984" spans="3:3" x14ac:dyDescent="0.2">
      <c r="C1984" s="245"/>
    </row>
    <row r="1985" spans="3:3" x14ac:dyDescent="0.2">
      <c r="C1985" s="245"/>
    </row>
    <row r="1986" spans="3:3" x14ac:dyDescent="0.2">
      <c r="C1986" s="245"/>
    </row>
    <row r="1987" spans="3:3" x14ac:dyDescent="0.2">
      <c r="C1987" s="245"/>
    </row>
    <row r="1988" spans="3:3" x14ac:dyDescent="0.2">
      <c r="C1988" s="245"/>
    </row>
    <row r="1989" spans="3:3" x14ac:dyDescent="0.2">
      <c r="C1989" s="245"/>
    </row>
    <row r="1990" spans="3:3" x14ac:dyDescent="0.2">
      <c r="C1990" s="245"/>
    </row>
    <row r="1991" spans="3:3" x14ac:dyDescent="0.2">
      <c r="C1991" s="245"/>
    </row>
    <row r="1992" spans="3:3" x14ac:dyDescent="0.2">
      <c r="C1992" s="245"/>
    </row>
    <row r="1993" spans="3:3" x14ac:dyDescent="0.2">
      <c r="C1993" s="245"/>
    </row>
    <row r="1994" spans="3:3" x14ac:dyDescent="0.2">
      <c r="C1994" s="245"/>
    </row>
    <row r="1995" spans="3:3" x14ac:dyDescent="0.2">
      <c r="C1995" s="245"/>
    </row>
    <row r="1996" spans="3:3" x14ac:dyDescent="0.2">
      <c r="C1996" s="245"/>
    </row>
    <row r="1997" spans="3:3" x14ac:dyDescent="0.2">
      <c r="C1997" s="245"/>
    </row>
    <row r="1998" spans="3:3" x14ac:dyDescent="0.2">
      <c r="C1998" s="245"/>
    </row>
    <row r="1999" spans="3:3" x14ac:dyDescent="0.2">
      <c r="C1999" s="245"/>
    </row>
    <row r="2000" spans="3:3" x14ac:dyDescent="0.2">
      <c r="C2000" s="245"/>
    </row>
    <row r="2001" spans="3:3" x14ac:dyDescent="0.2">
      <c r="C2001" s="245"/>
    </row>
    <row r="2002" spans="3:3" x14ac:dyDescent="0.2">
      <c r="C2002" s="245"/>
    </row>
    <row r="2003" spans="3:3" x14ac:dyDescent="0.2">
      <c r="C2003" s="245"/>
    </row>
    <row r="2004" spans="3:3" x14ac:dyDescent="0.2">
      <c r="C2004" s="245"/>
    </row>
    <row r="2005" spans="3:3" x14ac:dyDescent="0.2">
      <c r="C2005" s="245"/>
    </row>
    <row r="2006" spans="3:3" x14ac:dyDescent="0.2">
      <c r="C2006" s="245"/>
    </row>
    <row r="2007" spans="3:3" x14ac:dyDescent="0.2">
      <c r="C2007" s="245"/>
    </row>
    <row r="2008" spans="3:3" x14ac:dyDescent="0.2">
      <c r="C2008" s="245"/>
    </row>
    <row r="2009" spans="3:3" x14ac:dyDescent="0.2">
      <c r="C2009" s="245"/>
    </row>
    <row r="2010" spans="3:3" x14ac:dyDescent="0.2">
      <c r="C2010" s="245"/>
    </row>
    <row r="2011" spans="3:3" x14ac:dyDescent="0.2">
      <c r="C2011" s="245"/>
    </row>
    <row r="2012" spans="3:3" x14ac:dyDescent="0.2">
      <c r="C2012" s="245"/>
    </row>
    <row r="2013" spans="3:3" x14ac:dyDescent="0.2">
      <c r="C2013" s="245"/>
    </row>
    <row r="2014" spans="3:3" x14ac:dyDescent="0.2">
      <c r="C2014" s="245"/>
    </row>
    <row r="2015" spans="3:3" x14ac:dyDescent="0.2">
      <c r="C2015" s="245"/>
    </row>
    <row r="2016" spans="3:3" x14ac:dyDescent="0.2">
      <c r="C2016" s="245"/>
    </row>
    <row r="2017" spans="3:3" x14ac:dyDescent="0.2">
      <c r="C2017" s="245"/>
    </row>
    <row r="2018" spans="3:3" x14ac:dyDescent="0.2">
      <c r="C2018" s="245"/>
    </row>
    <row r="2019" spans="3:3" x14ac:dyDescent="0.2">
      <c r="C2019" s="245"/>
    </row>
    <row r="2020" spans="3:3" x14ac:dyDescent="0.2">
      <c r="C2020" s="245"/>
    </row>
    <row r="2021" spans="3:3" x14ac:dyDescent="0.2">
      <c r="C2021" s="245"/>
    </row>
    <row r="2022" spans="3:3" x14ac:dyDescent="0.2">
      <c r="C2022" s="245"/>
    </row>
    <row r="2023" spans="3:3" x14ac:dyDescent="0.2">
      <c r="C2023" s="245"/>
    </row>
    <row r="2024" spans="3:3" x14ac:dyDescent="0.2">
      <c r="C2024" s="245"/>
    </row>
    <row r="2025" spans="3:3" x14ac:dyDescent="0.2">
      <c r="C2025" s="245"/>
    </row>
    <row r="2026" spans="3:3" x14ac:dyDescent="0.2">
      <c r="C2026" s="245"/>
    </row>
    <row r="2027" spans="3:3" x14ac:dyDescent="0.2">
      <c r="C2027" s="245"/>
    </row>
    <row r="2028" spans="3:3" x14ac:dyDescent="0.2">
      <c r="C2028" s="245"/>
    </row>
    <row r="2029" spans="3:3" x14ac:dyDescent="0.2">
      <c r="C2029" s="245"/>
    </row>
    <row r="2030" spans="3:3" x14ac:dyDescent="0.2">
      <c r="C2030" s="245"/>
    </row>
    <row r="2031" spans="3:3" x14ac:dyDescent="0.2">
      <c r="C2031" s="245"/>
    </row>
    <row r="2032" spans="3:3" x14ac:dyDescent="0.2">
      <c r="C2032" s="245"/>
    </row>
    <row r="2033" spans="3:3" x14ac:dyDescent="0.2">
      <c r="C2033" s="245"/>
    </row>
    <row r="2034" spans="3:3" x14ac:dyDescent="0.2">
      <c r="C2034" s="245"/>
    </row>
    <row r="2035" spans="3:3" x14ac:dyDescent="0.2">
      <c r="C2035" s="245"/>
    </row>
    <row r="2036" spans="3:3" x14ac:dyDescent="0.2">
      <c r="C2036" s="245"/>
    </row>
    <row r="2037" spans="3:3" x14ac:dyDescent="0.2">
      <c r="C2037" s="245"/>
    </row>
    <row r="2038" spans="3:3" x14ac:dyDescent="0.2">
      <c r="C2038" s="245"/>
    </row>
    <row r="2039" spans="3:3" x14ac:dyDescent="0.2">
      <c r="C2039" s="245"/>
    </row>
    <row r="2040" spans="3:3" x14ac:dyDescent="0.2">
      <c r="C2040" s="245"/>
    </row>
    <row r="2041" spans="3:3" x14ac:dyDescent="0.2">
      <c r="C2041" s="245"/>
    </row>
    <row r="2042" spans="3:3" x14ac:dyDescent="0.2">
      <c r="C2042" s="245"/>
    </row>
    <row r="2043" spans="3:3" x14ac:dyDescent="0.2">
      <c r="C2043" s="245"/>
    </row>
    <row r="2044" spans="3:3" x14ac:dyDescent="0.2">
      <c r="C2044" s="245"/>
    </row>
    <row r="2045" spans="3:3" x14ac:dyDescent="0.2">
      <c r="C2045" s="245"/>
    </row>
    <row r="2046" spans="3:3" x14ac:dyDescent="0.2">
      <c r="C2046" s="245"/>
    </row>
    <row r="2047" spans="3:3" x14ac:dyDescent="0.2">
      <c r="C2047" s="245"/>
    </row>
    <row r="2048" spans="3:3" x14ac:dyDescent="0.2">
      <c r="C2048" s="245"/>
    </row>
    <row r="2049" spans="3:3" x14ac:dyDescent="0.2">
      <c r="C2049" s="245"/>
    </row>
    <row r="2050" spans="3:3" x14ac:dyDescent="0.2">
      <c r="C2050" s="245"/>
    </row>
    <row r="2051" spans="3:3" x14ac:dyDescent="0.2">
      <c r="C2051" s="245"/>
    </row>
    <row r="2052" spans="3:3" x14ac:dyDescent="0.2">
      <c r="C2052" s="245"/>
    </row>
    <row r="2053" spans="3:3" x14ac:dyDescent="0.2">
      <c r="C2053" s="245"/>
    </row>
    <row r="2054" spans="3:3" x14ac:dyDescent="0.2">
      <c r="C2054" s="245"/>
    </row>
    <row r="2055" spans="3:3" x14ac:dyDescent="0.2">
      <c r="C2055" s="245"/>
    </row>
    <row r="2056" spans="3:3" x14ac:dyDescent="0.2">
      <c r="C2056" s="245"/>
    </row>
    <row r="2057" spans="3:3" x14ac:dyDescent="0.2">
      <c r="C2057" s="245"/>
    </row>
    <row r="2058" spans="3:3" x14ac:dyDescent="0.2">
      <c r="C2058" s="245"/>
    </row>
    <row r="2059" spans="3:3" x14ac:dyDescent="0.2">
      <c r="C2059" s="245"/>
    </row>
    <row r="2060" spans="3:3" x14ac:dyDescent="0.2">
      <c r="C2060" s="245"/>
    </row>
    <row r="2061" spans="3:3" x14ac:dyDescent="0.2">
      <c r="C2061" s="245"/>
    </row>
    <row r="2062" spans="3:3" x14ac:dyDescent="0.2">
      <c r="C2062" s="245"/>
    </row>
    <row r="2063" spans="3:3" x14ac:dyDescent="0.2">
      <c r="C2063" s="245"/>
    </row>
    <row r="2064" spans="3:3" x14ac:dyDescent="0.2">
      <c r="C2064" s="245"/>
    </row>
    <row r="2065" spans="3:3" x14ac:dyDescent="0.2">
      <c r="C2065" s="245"/>
    </row>
    <row r="2066" spans="3:3" x14ac:dyDescent="0.2">
      <c r="C2066" s="245"/>
    </row>
    <row r="2067" spans="3:3" x14ac:dyDescent="0.2">
      <c r="C2067" s="245"/>
    </row>
    <row r="2068" spans="3:3" x14ac:dyDescent="0.2">
      <c r="C2068" s="245"/>
    </row>
    <row r="2069" spans="3:3" x14ac:dyDescent="0.2">
      <c r="C2069" s="245"/>
    </row>
    <row r="2070" spans="3:3" x14ac:dyDescent="0.2">
      <c r="C2070" s="245"/>
    </row>
    <row r="2071" spans="3:3" x14ac:dyDescent="0.2">
      <c r="C2071" s="245"/>
    </row>
    <row r="2072" spans="3:3" x14ac:dyDescent="0.2">
      <c r="C2072" s="245"/>
    </row>
    <row r="2073" spans="3:3" x14ac:dyDescent="0.2">
      <c r="C2073" s="245"/>
    </row>
    <row r="2074" spans="3:3" x14ac:dyDescent="0.2">
      <c r="C2074" s="245"/>
    </row>
    <row r="2075" spans="3:3" x14ac:dyDescent="0.2">
      <c r="C2075" s="245"/>
    </row>
    <row r="2076" spans="3:3" x14ac:dyDescent="0.2">
      <c r="C2076" s="245"/>
    </row>
    <row r="2077" spans="3:3" x14ac:dyDescent="0.2">
      <c r="C2077" s="245"/>
    </row>
    <row r="2078" spans="3:3" x14ac:dyDescent="0.2">
      <c r="C2078" s="245"/>
    </row>
    <row r="2079" spans="3:3" x14ac:dyDescent="0.2">
      <c r="C2079" s="245"/>
    </row>
    <row r="2080" spans="3:3" x14ac:dyDescent="0.2">
      <c r="C2080" s="245"/>
    </row>
    <row r="2081" spans="3:3" x14ac:dyDescent="0.2">
      <c r="C2081" s="245"/>
    </row>
    <row r="2082" spans="3:3" x14ac:dyDescent="0.2">
      <c r="C2082" s="245"/>
    </row>
    <row r="2083" spans="3:3" x14ac:dyDescent="0.2">
      <c r="C2083" s="245"/>
    </row>
    <row r="2084" spans="3:3" x14ac:dyDescent="0.2">
      <c r="C2084" s="245"/>
    </row>
    <row r="2085" spans="3:3" x14ac:dyDescent="0.2">
      <c r="C2085" s="245"/>
    </row>
    <row r="2086" spans="3:3" x14ac:dyDescent="0.2">
      <c r="C2086" s="245"/>
    </row>
    <row r="2087" spans="3:3" x14ac:dyDescent="0.2">
      <c r="C2087" s="245"/>
    </row>
    <row r="2088" spans="3:3" x14ac:dyDescent="0.2">
      <c r="C2088" s="245"/>
    </row>
    <row r="2089" spans="3:3" x14ac:dyDescent="0.2">
      <c r="C2089" s="245"/>
    </row>
    <row r="2090" spans="3:3" x14ac:dyDescent="0.2">
      <c r="C2090" s="245"/>
    </row>
    <row r="2091" spans="3:3" x14ac:dyDescent="0.2">
      <c r="C2091" s="245"/>
    </row>
    <row r="2092" spans="3:3" x14ac:dyDescent="0.2">
      <c r="C2092" s="245"/>
    </row>
    <row r="2093" spans="3:3" x14ac:dyDescent="0.2">
      <c r="C2093" s="245"/>
    </row>
    <row r="2094" spans="3:3" x14ac:dyDescent="0.2">
      <c r="C2094" s="245"/>
    </row>
    <row r="2095" spans="3:3" x14ac:dyDescent="0.2">
      <c r="C2095" s="245"/>
    </row>
    <row r="2096" spans="3:3" x14ac:dyDescent="0.2">
      <c r="C2096" s="245"/>
    </row>
    <row r="2097" spans="3:3" x14ac:dyDescent="0.2">
      <c r="C2097" s="245"/>
    </row>
    <row r="2098" spans="3:3" x14ac:dyDescent="0.2">
      <c r="C2098" s="245"/>
    </row>
    <row r="2099" spans="3:3" x14ac:dyDescent="0.2">
      <c r="C2099" s="245"/>
    </row>
    <row r="2100" spans="3:3" x14ac:dyDescent="0.2">
      <c r="C2100" s="245"/>
    </row>
    <row r="2101" spans="3:3" x14ac:dyDescent="0.2">
      <c r="C2101" s="245"/>
    </row>
    <row r="2102" spans="3:3" x14ac:dyDescent="0.2">
      <c r="C2102" s="245"/>
    </row>
    <row r="2103" spans="3:3" x14ac:dyDescent="0.2">
      <c r="C2103" s="245"/>
    </row>
    <row r="2104" spans="3:3" x14ac:dyDescent="0.2">
      <c r="C2104" s="245"/>
    </row>
    <row r="2105" spans="3:3" x14ac:dyDescent="0.2">
      <c r="C2105" s="245"/>
    </row>
    <row r="2106" spans="3:3" x14ac:dyDescent="0.2">
      <c r="C2106" s="245"/>
    </row>
    <row r="2107" spans="3:3" x14ac:dyDescent="0.2">
      <c r="C2107" s="245"/>
    </row>
    <row r="2108" spans="3:3" x14ac:dyDescent="0.2">
      <c r="C2108" s="245"/>
    </row>
    <row r="2109" spans="3:3" x14ac:dyDescent="0.2">
      <c r="C2109" s="245"/>
    </row>
    <row r="2110" spans="3:3" x14ac:dyDescent="0.2">
      <c r="C2110" s="245"/>
    </row>
    <row r="2111" spans="3:3" x14ac:dyDescent="0.2">
      <c r="C2111" s="245"/>
    </row>
    <row r="2112" spans="3:3" x14ac:dyDescent="0.2">
      <c r="C2112" s="245"/>
    </row>
    <row r="2113" spans="3:3" x14ac:dyDescent="0.2">
      <c r="C2113" s="245"/>
    </row>
    <row r="2114" spans="3:3" x14ac:dyDescent="0.2">
      <c r="C2114" s="245"/>
    </row>
    <row r="2115" spans="3:3" x14ac:dyDescent="0.2">
      <c r="C2115" s="245"/>
    </row>
    <row r="2116" spans="3:3" x14ac:dyDescent="0.2">
      <c r="C2116" s="245"/>
    </row>
    <row r="2117" spans="3:3" x14ac:dyDescent="0.2">
      <c r="C2117" s="245"/>
    </row>
    <row r="2118" spans="3:3" x14ac:dyDescent="0.2">
      <c r="C2118" s="245"/>
    </row>
    <row r="2119" spans="3:3" x14ac:dyDescent="0.2">
      <c r="C2119" s="245"/>
    </row>
    <row r="2120" spans="3:3" x14ac:dyDescent="0.2">
      <c r="C2120" s="245"/>
    </row>
    <row r="2121" spans="3:3" x14ac:dyDescent="0.2">
      <c r="C2121" s="245"/>
    </row>
    <row r="2122" spans="3:3" x14ac:dyDescent="0.2">
      <c r="C2122" s="245"/>
    </row>
    <row r="2123" spans="3:3" x14ac:dyDescent="0.2">
      <c r="C2123" s="245"/>
    </row>
    <row r="2124" spans="3:3" x14ac:dyDescent="0.2">
      <c r="C2124" s="245"/>
    </row>
  </sheetData>
  <mergeCells count="28">
    <mergeCell ref="C5:D5"/>
    <mergeCell ref="A11:B11"/>
    <mergeCell ref="I15:L17"/>
    <mergeCell ref="E5:F5"/>
    <mergeCell ref="E6:F6"/>
    <mergeCell ref="C6:D6"/>
    <mergeCell ref="A7:B7"/>
    <mergeCell ref="I12:L14"/>
    <mergeCell ref="A8:B8"/>
    <mergeCell ref="A13:B13"/>
    <mergeCell ref="I9:L11"/>
    <mergeCell ref="A9:B9"/>
    <mergeCell ref="A12:B12"/>
    <mergeCell ref="A21:G21"/>
    <mergeCell ref="A17:B17"/>
    <mergeCell ref="C38:D38"/>
    <mergeCell ref="A38:B38"/>
    <mergeCell ref="A23:B23"/>
    <mergeCell ref="A26:B26"/>
    <mergeCell ref="A25:B25"/>
    <mergeCell ref="A30:B30"/>
    <mergeCell ref="A31:B31"/>
    <mergeCell ref="A29:B29"/>
    <mergeCell ref="C23:D23"/>
    <mergeCell ref="A24:B24"/>
    <mergeCell ref="A28:B28"/>
    <mergeCell ref="A34:B34"/>
    <mergeCell ref="A27:B27"/>
  </mergeCells>
  <phoneticPr fontId="23" type="noConversion"/>
  <pageMargins left="0.78740157480314965" right="0.59055118110236227" top="0.98425196850393704" bottom="0.98425196850393704" header="0.51181102362204722" footer="0.51181102362204722"/>
  <pageSetup paperSize="9" scale="80" orientation="landscape" r:id="rId1"/>
  <headerFooter alignWithMargins="0"/>
  <ignoredErrors>
    <ignoredError sqref="C7:C11 C16 E7:E11 E16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3">
    <tabColor indexed="44"/>
    <pageSetUpPr fitToPage="1"/>
  </sheetPr>
  <dimension ref="A1:O241"/>
  <sheetViews>
    <sheetView workbookViewId="0">
      <pane ySplit="6" topLeftCell="A7" activePane="bottomLeft" state="frozen"/>
      <selection activeCell="A2" sqref="A2:I2"/>
      <selection pane="bottomLeft" activeCell="B44" sqref="B44"/>
    </sheetView>
  </sheetViews>
  <sheetFormatPr baseColWidth="10" defaultRowHeight="12.75" x14ac:dyDescent="0.2"/>
  <cols>
    <col min="1" max="1" width="23.125" style="98" customWidth="1"/>
    <col min="2" max="2" width="5.125" style="98" customWidth="1"/>
    <col min="3" max="13" width="4.75" style="185" customWidth="1"/>
    <col min="14" max="14" width="4.75" style="351" customWidth="1"/>
    <col min="15" max="15" width="8" style="98" customWidth="1"/>
    <col min="16" max="16384" width="11" style="98"/>
  </cols>
  <sheetData>
    <row r="1" spans="1:15" x14ac:dyDescent="0.2">
      <c r="A1" s="879"/>
      <c r="B1" s="879"/>
      <c r="C1" s="880"/>
      <c r="D1" s="880"/>
      <c r="E1" s="880"/>
      <c r="F1" s="880"/>
      <c r="G1" s="880"/>
      <c r="H1" s="880"/>
      <c r="I1" s="880"/>
      <c r="J1" s="880"/>
      <c r="K1" s="880"/>
      <c r="L1" s="880"/>
      <c r="M1" s="880"/>
      <c r="N1" s="881" t="str">
        <f>CONCATENATE("Fragebogen zur DGTHG-Leistungsstatistik ",Gesamt!$E$1,", Seite 10")</f>
        <v>Fragebogen zur DGTHG-Leistungsstatistik 2025, Seite 10</v>
      </c>
    </row>
    <row r="2" spans="1:15" ht="15" x14ac:dyDescent="0.25">
      <c r="A2" s="882" t="s">
        <v>760</v>
      </c>
      <c r="B2" s="883"/>
      <c r="C2" s="883"/>
      <c r="D2" s="883"/>
      <c r="E2" s="883"/>
      <c r="F2" s="883"/>
      <c r="G2" s="883"/>
      <c r="H2" s="883"/>
      <c r="I2" s="883"/>
      <c r="J2" s="883"/>
      <c r="K2" s="883"/>
      <c r="L2" s="883"/>
      <c r="M2" s="880"/>
      <c r="N2" s="884"/>
    </row>
    <row r="3" spans="1:15" ht="15" customHeight="1" x14ac:dyDescent="0.25">
      <c r="A3" s="885" t="s">
        <v>533</v>
      </c>
      <c r="B3" s="883"/>
      <c r="C3" s="883"/>
      <c r="D3" s="883"/>
      <c r="E3" s="883"/>
      <c r="F3" s="883"/>
      <c r="G3" s="883"/>
      <c r="H3" s="883"/>
      <c r="I3" s="883"/>
      <c r="J3" s="883"/>
      <c r="K3" s="883"/>
      <c r="L3" s="883"/>
      <c r="M3" s="880"/>
      <c r="N3" s="884"/>
    </row>
    <row r="4" spans="1:15" ht="14.25" x14ac:dyDescent="0.2">
      <c r="C4" s="1115" t="s">
        <v>203</v>
      </c>
      <c r="D4" s="1116"/>
      <c r="E4" s="1116"/>
      <c r="F4" s="1116"/>
      <c r="G4" s="1116"/>
      <c r="H4" s="1117"/>
      <c r="I4" s="1115" t="s">
        <v>293</v>
      </c>
      <c r="J4" s="1118"/>
      <c r="K4" s="1118"/>
      <c r="L4" s="1118"/>
      <c r="M4" s="1118"/>
      <c r="N4" s="1119"/>
    </row>
    <row r="5" spans="1:15" ht="14.25" x14ac:dyDescent="0.2">
      <c r="C5" s="1114" t="s">
        <v>154</v>
      </c>
      <c r="D5" s="1109"/>
      <c r="E5" s="1108" t="s">
        <v>464</v>
      </c>
      <c r="F5" s="1109"/>
      <c r="G5" s="1108" t="s">
        <v>465</v>
      </c>
      <c r="H5" s="1120"/>
      <c r="I5" s="1114" t="s">
        <v>154</v>
      </c>
      <c r="J5" s="1109"/>
      <c r="K5" s="1108" t="s">
        <v>464</v>
      </c>
      <c r="L5" s="1109"/>
      <c r="M5" s="1108" t="s">
        <v>465</v>
      </c>
      <c r="N5" s="1120"/>
    </row>
    <row r="6" spans="1:15" ht="10.15" customHeight="1" x14ac:dyDescent="0.2">
      <c r="C6" s="352" t="s">
        <v>200</v>
      </c>
      <c r="D6" s="353" t="s">
        <v>201</v>
      </c>
      <c r="E6" s="354" t="s">
        <v>200</v>
      </c>
      <c r="F6" s="353" t="s">
        <v>201</v>
      </c>
      <c r="G6" s="354" t="s">
        <v>200</v>
      </c>
      <c r="H6" s="355" t="s">
        <v>201</v>
      </c>
      <c r="I6" s="352" t="s">
        <v>200</v>
      </c>
      <c r="J6" s="353" t="s">
        <v>201</v>
      </c>
      <c r="K6" s="354" t="s">
        <v>200</v>
      </c>
      <c r="L6" s="353" t="s">
        <v>201</v>
      </c>
      <c r="M6" s="354" t="s">
        <v>200</v>
      </c>
      <c r="N6" s="355" t="s">
        <v>201</v>
      </c>
    </row>
    <row r="7" spans="1:15" x14ac:dyDescent="0.2">
      <c r="A7" s="356" t="s">
        <v>466</v>
      </c>
      <c r="B7" s="357" t="s">
        <v>97</v>
      </c>
      <c r="C7" s="692"/>
      <c r="D7" s="753"/>
      <c r="E7" s="754"/>
      <c r="F7" s="753"/>
      <c r="G7" s="755"/>
      <c r="H7" s="756"/>
      <c r="I7" s="785"/>
      <c r="J7" s="786"/>
      <c r="K7" s="786"/>
      <c r="L7" s="786"/>
      <c r="M7" s="786"/>
      <c r="N7" s="702"/>
    </row>
    <row r="8" spans="1:15" x14ac:dyDescent="0.2">
      <c r="A8" s="358" t="s">
        <v>771</v>
      </c>
      <c r="B8" s="359" t="s">
        <v>98</v>
      </c>
      <c r="C8" s="686"/>
      <c r="D8" s="757"/>
      <c r="E8" s="758"/>
      <c r="F8" s="757"/>
      <c r="G8" s="759"/>
      <c r="H8" s="760"/>
      <c r="I8" s="787"/>
      <c r="J8" s="759"/>
      <c r="K8" s="759"/>
      <c r="L8" s="759"/>
      <c r="M8" s="759"/>
      <c r="N8" s="703"/>
    </row>
    <row r="9" spans="1:15" x14ac:dyDescent="0.2">
      <c r="A9" s="358" t="s">
        <v>772</v>
      </c>
      <c r="B9" s="359" t="s">
        <v>99</v>
      </c>
      <c r="C9" s="686"/>
      <c r="D9" s="757"/>
      <c r="E9" s="758"/>
      <c r="F9" s="757"/>
      <c r="G9" s="759"/>
      <c r="H9" s="760"/>
      <c r="I9" s="787"/>
      <c r="J9" s="759"/>
      <c r="K9" s="759"/>
      <c r="L9" s="759"/>
      <c r="M9" s="759"/>
      <c r="N9" s="703"/>
    </row>
    <row r="10" spans="1:15" x14ac:dyDescent="0.2">
      <c r="A10" s="358" t="s">
        <v>773</v>
      </c>
      <c r="B10" s="359" t="s">
        <v>100</v>
      </c>
      <c r="C10" s="686"/>
      <c r="D10" s="757"/>
      <c r="E10" s="758"/>
      <c r="F10" s="757"/>
      <c r="G10" s="759"/>
      <c r="H10" s="760"/>
      <c r="I10" s="787"/>
      <c r="J10" s="759"/>
      <c r="K10" s="759"/>
      <c r="L10" s="759"/>
      <c r="M10" s="759"/>
      <c r="N10" s="703"/>
    </row>
    <row r="11" spans="1:15" x14ac:dyDescent="0.2">
      <c r="A11" s="360" t="s">
        <v>774</v>
      </c>
      <c r="B11" s="359" t="s">
        <v>302</v>
      </c>
      <c r="C11" s="686"/>
      <c r="D11" s="757"/>
      <c r="E11" s="758"/>
      <c r="F11" s="757"/>
      <c r="G11" s="759"/>
      <c r="H11" s="760"/>
      <c r="I11" s="787"/>
      <c r="J11" s="759"/>
      <c r="K11" s="759"/>
      <c r="L11" s="759"/>
      <c r="M11" s="759"/>
      <c r="N11" s="703"/>
    </row>
    <row r="12" spans="1:15" x14ac:dyDescent="0.2">
      <c r="A12" s="358" t="s">
        <v>467</v>
      </c>
      <c r="B12" s="359" t="s">
        <v>601</v>
      </c>
      <c r="C12" s="686"/>
      <c r="D12" s="757"/>
      <c r="E12" s="757"/>
      <c r="F12" s="757"/>
      <c r="G12" s="759"/>
      <c r="H12" s="760"/>
      <c r="I12" s="787"/>
      <c r="J12" s="759"/>
      <c r="K12" s="759"/>
      <c r="L12" s="759"/>
      <c r="M12" s="759"/>
      <c r="N12" s="703"/>
    </row>
    <row r="13" spans="1:15" x14ac:dyDescent="0.2">
      <c r="A13" s="358" t="s">
        <v>775</v>
      </c>
      <c r="B13" s="359" t="s">
        <v>7</v>
      </c>
      <c r="C13" s="686"/>
      <c r="D13" s="757"/>
      <c r="E13" s="757"/>
      <c r="F13" s="757"/>
      <c r="G13" s="759"/>
      <c r="H13" s="760"/>
      <c r="I13" s="787"/>
      <c r="J13" s="759"/>
      <c r="K13" s="759"/>
      <c r="L13" s="759"/>
      <c r="M13" s="759"/>
      <c r="N13" s="703"/>
    </row>
    <row r="14" spans="1:15" x14ac:dyDescent="0.2">
      <c r="A14" s="358" t="s">
        <v>741</v>
      </c>
      <c r="B14" s="359" t="s">
        <v>8</v>
      </c>
      <c r="C14" s="686"/>
      <c r="D14" s="757"/>
      <c r="E14" s="757"/>
      <c r="F14" s="757"/>
      <c r="G14" s="759"/>
      <c r="H14" s="760"/>
      <c r="I14" s="787"/>
      <c r="J14" s="759"/>
      <c r="K14" s="759"/>
      <c r="L14" s="759"/>
      <c r="M14" s="759"/>
      <c r="N14" s="703"/>
    </row>
    <row r="15" spans="1:15" x14ac:dyDescent="0.2">
      <c r="A15" s="358" t="s">
        <v>742</v>
      </c>
      <c r="B15" s="359" t="s">
        <v>9</v>
      </c>
      <c r="C15" s="686"/>
      <c r="D15" s="757"/>
      <c r="E15" s="757"/>
      <c r="F15" s="757"/>
      <c r="G15" s="759"/>
      <c r="H15" s="760"/>
      <c r="I15" s="787"/>
      <c r="J15" s="759"/>
      <c r="K15" s="759"/>
      <c r="L15" s="759"/>
      <c r="M15" s="759"/>
      <c r="N15" s="703"/>
      <c r="O15" s="1112"/>
    </row>
    <row r="16" spans="1:15" x14ac:dyDescent="0.2">
      <c r="A16" s="358" t="s">
        <v>743</v>
      </c>
      <c r="B16" s="359" t="s">
        <v>10</v>
      </c>
      <c r="C16" s="761"/>
      <c r="D16" s="762"/>
      <c r="E16" s="757"/>
      <c r="F16" s="757"/>
      <c r="G16" s="763"/>
      <c r="H16" s="764"/>
      <c r="I16" s="788"/>
      <c r="J16" s="789"/>
      <c r="K16" s="763"/>
      <c r="L16" s="763"/>
      <c r="M16" s="763"/>
      <c r="N16" s="790"/>
      <c r="O16" s="1113"/>
    </row>
    <row r="17" spans="1:14" x14ac:dyDescent="0.2">
      <c r="A17" s="335" t="s">
        <v>62</v>
      </c>
      <c r="B17" s="359" t="s">
        <v>11</v>
      </c>
      <c r="C17" s="686"/>
      <c r="D17" s="757"/>
      <c r="E17" s="686"/>
      <c r="F17" s="757"/>
      <c r="G17" s="763"/>
      <c r="H17" s="764"/>
      <c r="I17" s="765"/>
      <c r="J17" s="757"/>
      <c r="K17" s="791"/>
      <c r="L17" s="763"/>
      <c r="M17" s="763"/>
      <c r="N17" s="790"/>
    </row>
    <row r="18" spans="1:14" ht="22.5" x14ac:dyDescent="0.2">
      <c r="A18" s="335" t="s">
        <v>505</v>
      </c>
      <c r="B18" s="359" t="s">
        <v>12</v>
      </c>
      <c r="C18" s="686"/>
      <c r="D18" s="757"/>
      <c r="E18" s="686"/>
      <c r="F18" s="757"/>
      <c r="G18" s="759"/>
      <c r="H18" s="760"/>
      <c r="I18" s="765"/>
      <c r="J18" s="757"/>
      <c r="K18" s="792"/>
      <c r="L18" s="759"/>
      <c r="M18" s="759"/>
      <c r="N18" s="790"/>
    </row>
    <row r="19" spans="1:14" x14ac:dyDescent="0.2">
      <c r="A19" s="358" t="s">
        <v>63</v>
      </c>
      <c r="B19" s="359" t="s">
        <v>13</v>
      </c>
      <c r="C19" s="686"/>
      <c r="D19" s="757"/>
      <c r="E19" s="686"/>
      <c r="F19" s="757"/>
      <c r="G19" s="759"/>
      <c r="H19" s="760"/>
      <c r="I19" s="765"/>
      <c r="J19" s="757"/>
      <c r="K19" s="792"/>
      <c r="L19" s="757"/>
      <c r="M19" s="759"/>
      <c r="N19" s="703"/>
    </row>
    <row r="20" spans="1:14" x14ac:dyDescent="0.2">
      <c r="A20" s="358" t="s">
        <v>494</v>
      </c>
      <c r="B20" s="359" t="s">
        <v>14</v>
      </c>
      <c r="C20" s="686"/>
      <c r="D20" s="757"/>
      <c r="E20" s="686"/>
      <c r="F20" s="757"/>
      <c r="G20" s="759"/>
      <c r="H20" s="760"/>
      <c r="I20" s="765"/>
      <c r="J20" s="757"/>
      <c r="K20" s="792"/>
      <c r="L20" s="759"/>
      <c r="M20" s="759"/>
      <c r="N20" s="703"/>
    </row>
    <row r="21" spans="1:14" x14ac:dyDescent="0.2">
      <c r="A21" s="358" t="s">
        <v>592</v>
      </c>
      <c r="B21" s="359" t="s">
        <v>15</v>
      </c>
      <c r="C21" s="686"/>
      <c r="D21" s="757"/>
      <c r="E21" s="686"/>
      <c r="F21" s="757"/>
      <c r="G21" s="759"/>
      <c r="H21" s="760"/>
      <c r="I21" s="765"/>
      <c r="J21" s="757"/>
      <c r="K21" s="792"/>
      <c r="L21" s="759"/>
      <c r="M21" s="759"/>
      <c r="N21" s="703"/>
    </row>
    <row r="22" spans="1:14" x14ac:dyDescent="0.2">
      <c r="A22" s="358" t="s">
        <v>744</v>
      </c>
      <c r="B22" s="359" t="s">
        <v>415</v>
      </c>
      <c r="C22" s="686"/>
      <c r="D22" s="757"/>
      <c r="E22" s="757"/>
      <c r="F22" s="757"/>
      <c r="G22" s="759"/>
      <c r="H22" s="760"/>
      <c r="I22" s="793"/>
      <c r="J22" s="755"/>
      <c r="K22" s="759"/>
      <c r="L22" s="759"/>
      <c r="M22" s="759"/>
      <c r="N22" s="703"/>
    </row>
    <row r="23" spans="1:14" x14ac:dyDescent="0.2">
      <c r="A23" s="361" t="s">
        <v>96</v>
      </c>
      <c r="B23" s="359" t="s">
        <v>416</v>
      </c>
      <c r="C23" s="765"/>
      <c r="D23" s="757"/>
      <c r="E23" s="757"/>
      <c r="F23" s="757"/>
      <c r="G23" s="759"/>
      <c r="H23" s="760"/>
      <c r="I23" s="787"/>
      <c r="J23" s="759"/>
      <c r="K23" s="759"/>
      <c r="L23" s="759"/>
      <c r="M23" s="759"/>
      <c r="N23" s="703"/>
    </row>
    <row r="24" spans="1:14" x14ac:dyDescent="0.2">
      <c r="A24" s="358" t="s">
        <v>850</v>
      </c>
      <c r="B24" s="359" t="s">
        <v>417</v>
      </c>
      <c r="C24" s="766"/>
      <c r="D24" s="767"/>
      <c r="E24" s="686"/>
      <c r="F24" s="757"/>
      <c r="G24" s="759"/>
      <c r="H24" s="760"/>
      <c r="I24" s="794"/>
      <c r="J24" s="795"/>
      <c r="K24" s="795"/>
      <c r="L24" s="795"/>
      <c r="M24" s="795"/>
      <c r="N24" s="796"/>
    </row>
    <row r="25" spans="1:14" x14ac:dyDescent="0.2">
      <c r="A25" s="360" t="s">
        <v>594</v>
      </c>
      <c r="B25" s="359" t="s">
        <v>418</v>
      </c>
      <c r="C25" s="768"/>
      <c r="D25" s="769"/>
      <c r="E25" s="686"/>
      <c r="F25" s="757"/>
      <c r="G25" s="757"/>
      <c r="H25" s="694"/>
      <c r="I25" s="768"/>
      <c r="J25" s="779"/>
      <c r="K25" s="779"/>
      <c r="L25" s="779"/>
      <c r="M25" s="779"/>
      <c r="N25" s="797"/>
    </row>
    <row r="26" spans="1:14" x14ac:dyDescent="0.2">
      <c r="A26" s="360" t="s">
        <v>113</v>
      </c>
      <c r="B26" s="359" t="s">
        <v>419</v>
      </c>
      <c r="C26" s="770"/>
      <c r="D26" s="771"/>
      <c r="E26" s="686"/>
      <c r="F26" s="757"/>
      <c r="G26" s="759"/>
      <c r="H26" s="760"/>
      <c r="I26" s="794"/>
      <c r="J26" s="795"/>
      <c r="K26" s="759"/>
      <c r="L26" s="759"/>
      <c r="M26" s="759"/>
      <c r="N26" s="703"/>
    </row>
    <row r="27" spans="1:14" x14ac:dyDescent="0.2">
      <c r="A27" s="358" t="s">
        <v>853</v>
      </c>
      <c r="B27" s="359" t="s">
        <v>420</v>
      </c>
      <c r="C27" s="692"/>
      <c r="D27" s="753"/>
      <c r="E27" s="757"/>
      <c r="F27" s="757"/>
      <c r="G27" s="759"/>
      <c r="H27" s="760"/>
      <c r="I27" s="787"/>
      <c r="J27" s="759"/>
      <c r="K27" s="759"/>
      <c r="L27" s="759"/>
      <c r="M27" s="759"/>
      <c r="N27" s="703"/>
    </row>
    <row r="28" spans="1:14" s="253" customFormat="1" ht="22.5" x14ac:dyDescent="0.2">
      <c r="A28" s="335" t="s">
        <v>495</v>
      </c>
      <c r="B28" s="359" t="s">
        <v>421</v>
      </c>
      <c r="C28" s="686"/>
      <c r="D28" s="757"/>
      <c r="E28" s="757"/>
      <c r="F28" s="757"/>
      <c r="G28" s="759"/>
      <c r="H28" s="760"/>
      <c r="I28" s="787"/>
      <c r="J28" s="759"/>
      <c r="K28" s="759"/>
      <c r="L28" s="759"/>
      <c r="M28" s="759"/>
      <c r="N28" s="703"/>
    </row>
    <row r="29" spans="1:14" x14ac:dyDescent="0.2">
      <c r="A29" s="358" t="s">
        <v>849</v>
      </c>
      <c r="B29" s="359" t="s">
        <v>422</v>
      </c>
      <c r="C29" s="761"/>
      <c r="D29" s="762"/>
      <c r="E29" s="757"/>
      <c r="F29" s="757"/>
      <c r="G29" s="759"/>
      <c r="H29" s="760"/>
      <c r="I29" s="798"/>
      <c r="J29" s="772"/>
      <c r="K29" s="759"/>
      <c r="L29" s="759"/>
      <c r="M29" s="759"/>
      <c r="N29" s="703"/>
    </row>
    <row r="30" spans="1:14" ht="22.5" x14ac:dyDescent="0.2">
      <c r="A30" s="335" t="s">
        <v>4</v>
      </c>
      <c r="B30" s="362" t="s">
        <v>423</v>
      </c>
      <c r="C30" s="761"/>
      <c r="D30" s="762"/>
      <c r="E30" s="761"/>
      <c r="F30" s="762"/>
      <c r="G30" s="772"/>
      <c r="H30" s="773"/>
      <c r="I30" s="798"/>
      <c r="J30" s="772"/>
      <c r="K30" s="792"/>
      <c r="L30" s="759"/>
      <c r="M30" s="759"/>
      <c r="N30" s="703"/>
    </row>
    <row r="31" spans="1:14" ht="22.5" x14ac:dyDescent="0.2">
      <c r="A31" s="335" t="s">
        <v>224</v>
      </c>
      <c r="B31" s="359" t="s">
        <v>3</v>
      </c>
      <c r="C31" s="761"/>
      <c r="D31" s="762"/>
      <c r="E31" s="774"/>
      <c r="F31" s="774"/>
      <c r="G31" s="775"/>
      <c r="H31" s="776"/>
      <c r="I31" s="798"/>
      <c r="J31" s="762"/>
      <c r="K31" s="775"/>
      <c r="L31" s="775"/>
      <c r="M31" s="775"/>
      <c r="N31" s="799"/>
    </row>
    <row r="32" spans="1:14" ht="22.5" x14ac:dyDescent="0.2">
      <c r="A32" s="335" t="s">
        <v>225</v>
      </c>
      <c r="B32" s="359" t="s">
        <v>230</v>
      </c>
      <c r="C32" s="761"/>
      <c r="D32" s="762"/>
      <c r="E32" s="774"/>
      <c r="F32" s="774"/>
      <c r="G32" s="777"/>
      <c r="H32" s="778"/>
      <c r="I32" s="798"/>
      <c r="J32" s="772"/>
      <c r="K32" s="777"/>
      <c r="L32" s="777"/>
      <c r="M32" s="777"/>
      <c r="N32" s="799"/>
    </row>
    <row r="33" spans="1:14" ht="33.75" x14ac:dyDescent="0.2">
      <c r="A33" s="335" t="s">
        <v>223</v>
      </c>
      <c r="B33" s="363" t="s">
        <v>279</v>
      </c>
      <c r="C33" s="761"/>
      <c r="D33" s="762"/>
      <c r="E33" s="780"/>
      <c r="F33" s="774"/>
      <c r="G33" s="777"/>
      <c r="H33" s="778"/>
      <c r="I33" s="798"/>
      <c r="J33" s="762"/>
      <c r="K33" s="800"/>
      <c r="L33" s="777"/>
      <c r="M33" s="777"/>
      <c r="N33" s="799"/>
    </row>
    <row r="34" spans="1:14" ht="22.5" x14ac:dyDescent="0.2">
      <c r="A34" s="364" t="s">
        <v>503</v>
      </c>
      <c r="B34" s="365" t="s">
        <v>568</v>
      </c>
      <c r="C34" s="761"/>
      <c r="D34" s="874"/>
      <c r="E34" s="775"/>
      <c r="F34" s="874"/>
      <c r="G34" s="775"/>
      <c r="H34" s="781"/>
      <c r="I34" s="798"/>
      <c r="J34" s="874"/>
      <c r="K34" s="775"/>
      <c r="L34" s="781"/>
      <c r="M34" s="775"/>
      <c r="N34" s="801"/>
    </row>
    <row r="35" spans="1:14" ht="22.5" x14ac:dyDescent="0.2">
      <c r="A35" s="366" t="s">
        <v>504</v>
      </c>
      <c r="B35" s="367" t="s">
        <v>569</v>
      </c>
      <c r="C35" s="761"/>
      <c r="D35" s="874"/>
      <c r="E35" s="775"/>
      <c r="F35" s="874"/>
      <c r="G35" s="775"/>
      <c r="H35" s="782"/>
      <c r="I35" s="798"/>
      <c r="J35" s="874"/>
      <c r="K35" s="775"/>
      <c r="L35" s="782"/>
      <c r="M35" s="775"/>
      <c r="N35" s="802"/>
    </row>
    <row r="36" spans="1:14" x14ac:dyDescent="0.2">
      <c r="A36" s="366" t="s">
        <v>216</v>
      </c>
      <c r="B36" s="367" t="s">
        <v>570</v>
      </c>
      <c r="C36" s="761"/>
      <c r="D36" s="874"/>
      <c r="E36" s="775"/>
      <c r="F36" s="874"/>
      <c r="G36" s="775"/>
      <c r="H36" s="782"/>
      <c r="I36" s="798"/>
      <c r="J36" s="874"/>
      <c r="K36" s="775"/>
      <c r="L36" s="782"/>
      <c r="M36" s="775"/>
      <c r="N36" s="802"/>
    </row>
    <row r="37" spans="1:14" ht="22.5" x14ac:dyDescent="0.2">
      <c r="A37" s="368" t="s">
        <v>68</v>
      </c>
      <c r="B37" s="367" t="s">
        <v>571</v>
      </c>
      <c r="C37" s="761"/>
      <c r="D37" s="874"/>
      <c r="E37" s="783"/>
      <c r="F37" s="874"/>
      <c r="G37" s="775"/>
      <c r="H37" s="782"/>
      <c r="I37" s="798"/>
      <c r="J37" s="874"/>
      <c r="K37" s="775"/>
      <c r="L37" s="782"/>
      <c r="M37" s="775"/>
      <c r="N37" s="802"/>
    </row>
    <row r="38" spans="1:14" x14ac:dyDescent="0.2">
      <c r="A38" s="369" t="s">
        <v>252</v>
      </c>
      <c r="B38" s="367" t="s">
        <v>456</v>
      </c>
      <c r="C38" s="761"/>
      <c r="D38" s="874"/>
      <c r="E38" s="784"/>
      <c r="F38" s="874"/>
      <c r="G38" s="784"/>
      <c r="H38" s="782"/>
      <c r="I38" s="798"/>
      <c r="J38" s="874"/>
      <c r="K38" s="803"/>
      <c r="L38" s="782"/>
      <c r="M38" s="784"/>
      <c r="N38" s="802"/>
    </row>
    <row r="39" spans="1:14" ht="13.9" customHeight="1" x14ac:dyDescent="0.2">
      <c r="A39" s="370" t="s">
        <v>548</v>
      </c>
      <c r="B39" s="371"/>
      <c r="C39" s="804">
        <f>SUM(C7:C23,C27:C38)</f>
        <v>0</v>
      </c>
      <c r="D39" s="804">
        <f>SUM(D7:D23,D27:D33)</f>
        <v>0</v>
      </c>
      <c r="E39" s="804">
        <f>SUM(E7:E38)</f>
        <v>0</v>
      </c>
      <c r="F39" s="804">
        <f>SUM(F7:F33)</f>
        <v>0</v>
      </c>
      <c r="G39" s="873">
        <f>SUM(G7:G38)</f>
        <v>0</v>
      </c>
      <c r="H39" s="804">
        <f>SUM(H7:H33)</f>
        <v>0</v>
      </c>
      <c r="I39" s="804">
        <f>SUM(I7:I23,I27:I38)</f>
        <v>0</v>
      </c>
      <c r="J39" s="804">
        <f>SUM(J7:J23,J27:J33)</f>
        <v>0</v>
      </c>
      <c r="K39" s="804">
        <f>SUM(K7:K23,K26:K38)</f>
        <v>0</v>
      </c>
      <c r="L39" s="804">
        <f>SUM(L7:L23,L26:L33)</f>
        <v>0</v>
      </c>
      <c r="M39" s="873">
        <f>SUM(M7:M23,M26:M38)</f>
        <v>0</v>
      </c>
      <c r="N39" s="804">
        <f>SUM(N7:N23,N26:N33)</f>
        <v>0</v>
      </c>
    </row>
    <row r="40" spans="1:14" ht="13.5" thickBot="1" x14ac:dyDescent="0.25">
      <c r="A40" s="372"/>
      <c r="B40" s="373"/>
      <c r="C40" s="374"/>
      <c r="D40" s="374"/>
      <c r="E40" s="374"/>
      <c r="F40" s="374"/>
      <c r="G40" s="375"/>
      <c r="H40" s="375"/>
      <c r="I40" s="375"/>
      <c r="J40" s="375"/>
      <c r="K40" s="375"/>
      <c r="L40" s="375"/>
      <c r="M40" s="375"/>
      <c r="N40" s="376"/>
    </row>
    <row r="41" spans="1:14" ht="14.25" thickTop="1" thickBot="1" x14ac:dyDescent="0.25">
      <c r="A41" s="1110" t="s">
        <v>61</v>
      </c>
      <c r="B41" s="1111"/>
      <c r="C41" s="377"/>
      <c r="D41" s="377" t="s">
        <v>200</v>
      </c>
      <c r="E41" s="734">
        <f>SUM(C39,E39,G39)</f>
        <v>0</v>
      </c>
      <c r="F41" s="707">
        <f>SUM(D39,F39,H39)</f>
        <v>0</v>
      </c>
      <c r="G41" s="378" t="s">
        <v>201</v>
      </c>
      <c r="H41" s="379"/>
      <c r="I41" s="379"/>
      <c r="J41" s="379" t="s">
        <v>200</v>
      </c>
      <c r="K41" s="734">
        <f>SUM(I39,K39,M39)</f>
        <v>0</v>
      </c>
      <c r="L41" s="707">
        <f>SUM(J39,L39,N39)</f>
        <v>0</v>
      </c>
      <c r="M41" s="378" t="s">
        <v>201</v>
      </c>
      <c r="N41" s="380"/>
    </row>
    <row r="42" spans="1:14" ht="13.5" thickTop="1" x14ac:dyDescent="0.2">
      <c r="A42" s="381"/>
      <c r="B42" s="253"/>
      <c r="C42" s="253"/>
      <c r="D42" s="377"/>
      <c r="E42" s="377"/>
      <c r="F42" s="377"/>
      <c r="G42" s="378"/>
      <c r="H42" s="379"/>
      <c r="I42" s="379"/>
      <c r="J42" s="379"/>
      <c r="K42" s="805"/>
      <c r="L42" s="377"/>
      <c r="M42" s="382" t="s">
        <v>292</v>
      </c>
      <c r="N42" s="873">
        <f>G39+M39+G50</f>
        <v>0</v>
      </c>
    </row>
    <row r="43" spans="1:14" x14ac:dyDescent="0.2">
      <c r="A43" s="191" t="s">
        <v>53</v>
      </c>
      <c r="B43" s="383"/>
      <c r="C43" s="384"/>
      <c r="D43" s="384"/>
      <c r="E43" s="384"/>
      <c r="F43" s="384"/>
      <c r="G43" s="384"/>
      <c r="H43" s="384"/>
      <c r="I43" s="384"/>
      <c r="J43" s="384"/>
      <c r="K43" s="384"/>
      <c r="L43" s="384"/>
      <c r="M43" s="384"/>
      <c r="N43" s="385"/>
    </row>
    <row r="44" spans="1:14" ht="25.15" customHeight="1" x14ac:dyDescent="0.2">
      <c r="A44" s="386" t="s">
        <v>5</v>
      </c>
      <c r="B44" s="387" t="s">
        <v>231</v>
      </c>
      <c r="C44" s="857"/>
      <c r="D44" s="858"/>
      <c r="E44" s="859"/>
      <c r="F44" s="860"/>
      <c r="G44" s="861"/>
      <c r="H44" s="862"/>
      <c r="I44" s="104"/>
      <c r="J44" s="99"/>
      <c r="K44" s="104"/>
      <c r="L44" s="99"/>
      <c r="M44" s="99"/>
      <c r="N44" s="101"/>
    </row>
    <row r="45" spans="1:14" ht="13.9" customHeight="1" x14ac:dyDescent="0.2">
      <c r="A45" s="388" t="s">
        <v>707</v>
      </c>
      <c r="B45" s="855" t="s">
        <v>233</v>
      </c>
      <c r="C45" s="863"/>
      <c r="D45" s="100"/>
      <c r="E45" s="806"/>
      <c r="F45" s="774"/>
      <c r="G45" s="775"/>
      <c r="H45" s="864"/>
      <c r="I45" s="102"/>
      <c r="J45" s="100"/>
      <c r="K45" s="102"/>
      <c r="L45" s="100"/>
      <c r="M45" s="100"/>
      <c r="N45" s="103"/>
    </row>
    <row r="46" spans="1:14" ht="13.9" customHeight="1" x14ac:dyDescent="0.2">
      <c r="A46" s="388" t="s">
        <v>512</v>
      </c>
      <c r="B46" s="855" t="s">
        <v>234</v>
      </c>
      <c r="C46" s="863"/>
      <c r="D46" s="100"/>
      <c r="E46" s="806"/>
      <c r="F46" s="774"/>
      <c r="G46" s="775"/>
      <c r="H46" s="864"/>
      <c r="I46" s="102"/>
      <c r="J46" s="100"/>
      <c r="K46" s="102"/>
      <c r="L46" s="100"/>
      <c r="M46" s="100"/>
      <c r="N46" s="103"/>
    </row>
    <row r="47" spans="1:14" ht="13.9" customHeight="1" x14ac:dyDescent="0.2">
      <c r="A47" s="388" t="s">
        <v>708</v>
      </c>
      <c r="B47" s="855" t="s">
        <v>235</v>
      </c>
      <c r="C47" s="863"/>
      <c r="D47" s="100"/>
      <c r="E47" s="806"/>
      <c r="F47" s="774"/>
      <c r="G47" s="775"/>
      <c r="H47" s="864"/>
      <c r="I47" s="102"/>
      <c r="J47" s="100"/>
      <c r="K47" s="102"/>
      <c r="L47" s="100"/>
      <c r="M47" s="100"/>
      <c r="N47" s="103"/>
    </row>
    <row r="48" spans="1:14" ht="13.9" customHeight="1" x14ac:dyDescent="0.2">
      <c r="A48" s="286" t="s">
        <v>155</v>
      </c>
      <c r="B48" s="856" t="s">
        <v>239</v>
      </c>
      <c r="C48" s="865"/>
      <c r="D48" s="182"/>
      <c r="E48" s="807"/>
      <c r="F48" s="780"/>
      <c r="G48" s="783"/>
      <c r="H48" s="866"/>
      <c r="I48" s="183"/>
      <c r="J48" s="182"/>
      <c r="K48" s="183"/>
      <c r="L48" s="182"/>
      <c r="M48" s="182"/>
      <c r="N48" s="167"/>
    </row>
    <row r="49" spans="1:14" ht="13.9" customHeight="1" x14ac:dyDescent="0.2">
      <c r="A49" s="389" t="s">
        <v>153</v>
      </c>
      <c r="B49" s="856" t="s">
        <v>236</v>
      </c>
      <c r="C49" s="867"/>
      <c r="D49" s="868"/>
      <c r="E49" s="869"/>
      <c r="F49" s="870"/>
      <c r="G49" s="871"/>
      <c r="H49" s="872"/>
      <c r="I49" s="183"/>
      <c r="J49" s="182"/>
      <c r="K49" s="183"/>
      <c r="L49" s="182"/>
      <c r="M49" s="182"/>
      <c r="N49" s="167"/>
    </row>
    <row r="50" spans="1:14" x14ac:dyDescent="0.2">
      <c r="A50" s="310" t="s">
        <v>548</v>
      </c>
      <c r="B50" s="390"/>
      <c r="C50" s="804">
        <f t="shared" ref="C50:H50" si="0">SUM(C44:C49)</f>
        <v>0</v>
      </c>
      <c r="D50" s="804">
        <f t="shared" si="0"/>
        <v>0</v>
      </c>
      <c r="E50" s="804">
        <f t="shared" si="0"/>
        <v>0</v>
      </c>
      <c r="F50" s="804">
        <f t="shared" si="0"/>
        <v>0</v>
      </c>
      <c r="G50" s="873">
        <f t="shared" si="0"/>
        <v>0</v>
      </c>
      <c r="H50" s="804">
        <f t="shared" si="0"/>
        <v>0</v>
      </c>
      <c r="I50" s="436">
        <f t="shared" ref="I50:N50" si="1">SUM(I44:I49)</f>
        <v>0</v>
      </c>
      <c r="J50" s="436">
        <f t="shared" si="1"/>
        <v>0</v>
      </c>
      <c r="K50" s="436">
        <f t="shared" si="1"/>
        <v>0</v>
      </c>
      <c r="L50" s="436">
        <f t="shared" si="1"/>
        <v>0</v>
      </c>
      <c r="M50" s="436">
        <f t="shared" si="1"/>
        <v>0</v>
      </c>
      <c r="N50" s="436">
        <f t="shared" si="1"/>
        <v>0</v>
      </c>
    </row>
    <row r="51" spans="1:14" ht="18" customHeight="1" thickBot="1" x14ac:dyDescent="0.25">
      <c r="A51" s="391"/>
      <c r="B51" s="392"/>
      <c r="C51" s="393"/>
      <c r="D51" s="393"/>
      <c r="E51" s="393"/>
      <c r="F51" s="393"/>
      <c r="G51" s="393"/>
      <c r="H51" s="393"/>
      <c r="I51" s="393"/>
      <c r="J51" s="393"/>
      <c r="K51" s="393"/>
      <c r="L51" s="393"/>
      <c r="M51" s="393"/>
      <c r="N51" s="394"/>
    </row>
    <row r="52" spans="1:14" ht="18" customHeight="1" thickTop="1" thickBot="1" x14ac:dyDescent="0.25">
      <c r="A52" s="191" t="s">
        <v>228</v>
      </c>
      <c r="B52" s="395"/>
      <c r="C52" s="396"/>
      <c r="D52" s="397" t="s">
        <v>200</v>
      </c>
      <c r="E52" s="734">
        <f>SUM(C50,E50,G50)</f>
        <v>0</v>
      </c>
      <c r="F52" s="707">
        <f>SUM(D50,F50,H50)</f>
        <v>0</v>
      </c>
      <c r="G52" s="398" t="s">
        <v>201</v>
      </c>
      <c r="H52" s="399"/>
      <c r="I52" s="399"/>
      <c r="J52" s="397" t="s">
        <v>200</v>
      </c>
      <c r="K52" s="808">
        <f>SUM(I50,K50,M50)</f>
        <v>0</v>
      </c>
      <c r="L52" s="808">
        <f>SUM(J50,L50,N50)</f>
        <v>0</v>
      </c>
      <c r="M52" s="398" t="s">
        <v>201</v>
      </c>
      <c r="N52" s="400"/>
    </row>
    <row r="53" spans="1:14" ht="18" customHeight="1" thickTop="1" x14ac:dyDescent="0.2">
      <c r="N53" s="185"/>
    </row>
    <row r="54" spans="1:14" ht="18" customHeight="1" x14ac:dyDescent="0.2">
      <c r="N54" s="185"/>
    </row>
    <row r="55" spans="1:14" x14ac:dyDescent="0.2">
      <c r="N55" s="185"/>
    </row>
    <row r="56" spans="1:14" x14ac:dyDescent="0.2">
      <c r="N56" s="185"/>
    </row>
    <row r="57" spans="1:14" x14ac:dyDescent="0.2">
      <c r="N57" s="185"/>
    </row>
    <row r="58" spans="1:14" x14ac:dyDescent="0.2">
      <c r="N58" s="185"/>
    </row>
    <row r="59" spans="1:14" x14ac:dyDescent="0.2">
      <c r="N59" s="185"/>
    </row>
    <row r="60" spans="1:14" x14ac:dyDescent="0.2">
      <c r="N60" s="185"/>
    </row>
    <row r="61" spans="1:14" x14ac:dyDescent="0.2">
      <c r="N61" s="185"/>
    </row>
    <row r="62" spans="1:14" x14ac:dyDescent="0.2">
      <c r="N62" s="185"/>
    </row>
    <row r="63" spans="1:14" x14ac:dyDescent="0.2">
      <c r="N63" s="185"/>
    </row>
    <row r="64" spans="1:14" x14ac:dyDescent="0.2">
      <c r="N64" s="185"/>
    </row>
    <row r="65" spans="14:14" x14ac:dyDescent="0.2">
      <c r="N65" s="185"/>
    </row>
    <row r="66" spans="14:14" x14ac:dyDescent="0.2">
      <c r="N66" s="185"/>
    </row>
    <row r="67" spans="14:14" x14ac:dyDescent="0.2">
      <c r="N67" s="185"/>
    </row>
    <row r="68" spans="14:14" x14ac:dyDescent="0.2">
      <c r="N68" s="185"/>
    </row>
    <row r="69" spans="14:14" x14ac:dyDescent="0.2">
      <c r="N69" s="185"/>
    </row>
    <row r="70" spans="14:14" x14ac:dyDescent="0.2">
      <c r="N70" s="185"/>
    </row>
    <row r="71" spans="14:14" x14ac:dyDescent="0.2">
      <c r="N71" s="185"/>
    </row>
    <row r="72" spans="14:14" x14ac:dyDescent="0.2">
      <c r="N72" s="185"/>
    </row>
    <row r="73" spans="14:14" x14ac:dyDescent="0.2">
      <c r="N73" s="185"/>
    </row>
    <row r="74" spans="14:14" x14ac:dyDescent="0.2">
      <c r="N74" s="185"/>
    </row>
    <row r="75" spans="14:14" x14ac:dyDescent="0.2">
      <c r="N75" s="185"/>
    </row>
    <row r="76" spans="14:14" x14ac:dyDescent="0.2">
      <c r="N76" s="185"/>
    </row>
    <row r="77" spans="14:14" x14ac:dyDescent="0.2">
      <c r="N77" s="185"/>
    </row>
    <row r="78" spans="14:14" x14ac:dyDescent="0.2">
      <c r="N78" s="185"/>
    </row>
    <row r="79" spans="14:14" x14ac:dyDescent="0.2">
      <c r="N79" s="185"/>
    </row>
    <row r="80" spans="14:14" x14ac:dyDescent="0.2">
      <c r="N80" s="185"/>
    </row>
    <row r="81" spans="14:14" x14ac:dyDescent="0.2">
      <c r="N81" s="185"/>
    </row>
    <row r="82" spans="14:14" x14ac:dyDescent="0.2">
      <c r="N82" s="185"/>
    </row>
    <row r="83" spans="14:14" x14ac:dyDescent="0.2">
      <c r="N83" s="185"/>
    </row>
    <row r="84" spans="14:14" x14ac:dyDescent="0.2">
      <c r="N84" s="185"/>
    </row>
    <row r="85" spans="14:14" x14ac:dyDescent="0.2">
      <c r="N85" s="185"/>
    </row>
    <row r="86" spans="14:14" x14ac:dyDescent="0.2">
      <c r="N86" s="185"/>
    </row>
    <row r="87" spans="14:14" x14ac:dyDescent="0.2">
      <c r="N87" s="185"/>
    </row>
    <row r="88" spans="14:14" x14ac:dyDescent="0.2">
      <c r="N88" s="185"/>
    </row>
    <row r="89" spans="14:14" x14ac:dyDescent="0.2">
      <c r="N89" s="185"/>
    </row>
    <row r="90" spans="14:14" x14ac:dyDescent="0.2">
      <c r="N90" s="185"/>
    </row>
    <row r="91" spans="14:14" x14ac:dyDescent="0.2">
      <c r="N91" s="185"/>
    </row>
    <row r="92" spans="14:14" x14ac:dyDescent="0.2">
      <c r="N92" s="185"/>
    </row>
    <row r="93" spans="14:14" x14ac:dyDescent="0.2">
      <c r="N93" s="185"/>
    </row>
    <row r="94" spans="14:14" x14ac:dyDescent="0.2">
      <c r="N94" s="185"/>
    </row>
    <row r="95" spans="14:14" x14ac:dyDescent="0.2">
      <c r="N95" s="185"/>
    </row>
    <row r="96" spans="14:14" x14ac:dyDescent="0.2">
      <c r="N96" s="185"/>
    </row>
    <row r="97" spans="14:14" x14ac:dyDescent="0.2">
      <c r="N97" s="185"/>
    </row>
    <row r="98" spans="14:14" x14ac:dyDescent="0.2">
      <c r="N98" s="185"/>
    </row>
    <row r="99" spans="14:14" x14ac:dyDescent="0.2">
      <c r="N99" s="185"/>
    </row>
    <row r="100" spans="14:14" x14ac:dyDescent="0.2">
      <c r="N100" s="185"/>
    </row>
    <row r="101" spans="14:14" x14ac:dyDescent="0.2">
      <c r="N101" s="185"/>
    </row>
    <row r="102" spans="14:14" x14ac:dyDescent="0.2">
      <c r="N102" s="185"/>
    </row>
    <row r="103" spans="14:14" x14ac:dyDescent="0.2">
      <c r="N103" s="185"/>
    </row>
    <row r="104" spans="14:14" x14ac:dyDescent="0.2">
      <c r="N104" s="185"/>
    </row>
    <row r="105" spans="14:14" x14ac:dyDescent="0.2">
      <c r="N105" s="185"/>
    </row>
    <row r="106" spans="14:14" x14ac:dyDescent="0.2">
      <c r="N106" s="185"/>
    </row>
    <row r="107" spans="14:14" x14ac:dyDescent="0.2">
      <c r="N107" s="185"/>
    </row>
    <row r="108" spans="14:14" x14ac:dyDescent="0.2">
      <c r="N108" s="185"/>
    </row>
    <row r="109" spans="14:14" x14ac:dyDescent="0.2">
      <c r="N109" s="185"/>
    </row>
    <row r="110" spans="14:14" x14ac:dyDescent="0.2">
      <c r="N110" s="185"/>
    </row>
    <row r="111" spans="14:14" x14ac:dyDescent="0.2">
      <c r="N111" s="185"/>
    </row>
    <row r="112" spans="14:14" x14ac:dyDescent="0.2">
      <c r="N112" s="185"/>
    </row>
    <row r="113" spans="14:14" x14ac:dyDescent="0.2">
      <c r="N113" s="185"/>
    </row>
    <row r="114" spans="14:14" x14ac:dyDescent="0.2">
      <c r="N114" s="185"/>
    </row>
    <row r="115" spans="14:14" x14ac:dyDescent="0.2">
      <c r="N115" s="185"/>
    </row>
    <row r="116" spans="14:14" x14ac:dyDescent="0.2">
      <c r="N116" s="185"/>
    </row>
    <row r="117" spans="14:14" x14ac:dyDescent="0.2">
      <c r="N117" s="185"/>
    </row>
    <row r="118" spans="14:14" x14ac:dyDescent="0.2">
      <c r="N118" s="185"/>
    </row>
    <row r="119" spans="14:14" x14ac:dyDescent="0.2">
      <c r="N119" s="185"/>
    </row>
    <row r="120" spans="14:14" x14ac:dyDescent="0.2">
      <c r="N120" s="185"/>
    </row>
    <row r="121" spans="14:14" x14ac:dyDescent="0.2">
      <c r="N121" s="185"/>
    </row>
    <row r="122" spans="14:14" x14ac:dyDescent="0.2">
      <c r="N122" s="185"/>
    </row>
    <row r="123" spans="14:14" x14ac:dyDescent="0.2">
      <c r="N123" s="185"/>
    </row>
    <row r="124" spans="14:14" x14ac:dyDescent="0.2">
      <c r="N124" s="185"/>
    </row>
    <row r="125" spans="14:14" x14ac:dyDescent="0.2">
      <c r="N125" s="185"/>
    </row>
    <row r="126" spans="14:14" x14ac:dyDescent="0.2">
      <c r="N126" s="185"/>
    </row>
    <row r="127" spans="14:14" x14ac:dyDescent="0.2">
      <c r="N127" s="185"/>
    </row>
    <row r="128" spans="14:14" x14ac:dyDescent="0.2">
      <c r="N128" s="185"/>
    </row>
    <row r="129" spans="14:14" x14ac:dyDescent="0.2">
      <c r="N129" s="185"/>
    </row>
    <row r="130" spans="14:14" x14ac:dyDescent="0.2">
      <c r="N130" s="185"/>
    </row>
    <row r="131" spans="14:14" x14ac:dyDescent="0.2">
      <c r="N131" s="185"/>
    </row>
    <row r="132" spans="14:14" x14ac:dyDescent="0.2">
      <c r="N132" s="185"/>
    </row>
    <row r="133" spans="14:14" x14ac:dyDescent="0.2">
      <c r="N133" s="185"/>
    </row>
    <row r="134" spans="14:14" x14ac:dyDescent="0.2">
      <c r="N134" s="185"/>
    </row>
    <row r="135" spans="14:14" x14ac:dyDescent="0.2">
      <c r="N135" s="185"/>
    </row>
    <row r="136" spans="14:14" x14ac:dyDescent="0.2">
      <c r="N136" s="185"/>
    </row>
    <row r="137" spans="14:14" x14ac:dyDescent="0.2">
      <c r="N137" s="185"/>
    </row>
    <row r="138" spans="14:14" x14ac:dyDescent="0.2">
      <c r="N138" s="185"/>
    </row>
    <row r="139" spans="14:14" x14ac:dyDescent="0.2">
      <c r="N139" s="185"/>
    </row>
    <row r="140" spans="14:14" x14ac:dyDescent="0.2">
      <c r="N140" s="185"/>
    </row>
    <row r="141" spans="14:14" x14ac:dyDescent="0.2">
      <c r="N141" s="185"/>
    </row>
    <row r="142" spans="14:14" x14ac:dyDescent="0.2">
      <c r="N142" s="185"/>
    </row>
    <row r="143" spans="14:14" x14ac:dyDescent="0.2">
      <c r="N143" s="185"/>
    </row>
    <row r="144" spans="14:14" x14ac:dyDescent="0.2">
      <c r="N144" s="185"/>
    </row>
    <row r="145" spans="14:14" x14ac:dyDescent="0.2">
      <c r="N145" s="185"/>
    </row>
    <row r="146" spans="14:14" x14ac:dyDescent="0.2">
      <c r="N146" s="185"/>
    </row>
    <row r="147" spans="14:14" x14ac:dyDescent="0.2">
      <c r="N147" s="185"/>
    </row>
    <row r="148" spans="14:14" x14ac:dyDescent="0.2">
      <c r="N148" s="185"/>
    </row>
    <row r="149" spans="14:14" x14ac:dyDescent="0.2">
      <c r="N149" s="185"/>
    </row>
    <row r="150" spans="14:14" x14ac:dyDescent="0.2">
      <c r="N150" s="185"/>
    </row>
    <row r="151" spans="14:14" x14ac:dyDescent="0.2">
      <c r="N151" s="185"/>
    </row>
    <row r="152" spans="14:14" x14ac:dyDescent="0.2">
      <c r="N152" s="185"/>
    </row>
    <row r="153" spans="14:14" x14ac:dyDescent="0.2">
      <c r="N153" s="185"/>
    </row>
    <row r="154" spans="14:14" x14ac:dyDescent="0.2">
      <c r="N154" s="185"/>
    </row>
    <row r="155" spans="14:14" x14ac:dyDescent="0.2">
      <c r="N155" s="185"/>
    </row>
    <row r="156" spans="14:14" x14ac:dyDescent="0.2">
      <c r="N156" s="185"/>
    </row>
    <row r="157" spans="14:14" x14ac:dyDescent="0.2">
      <c r="N157" s="185"/>
    </row>
    <row r="158" spans="14:14" x14ac:dyDescent="0.2">
      <c r="N158" s="185"/>
    </row>
    <row r="159" spans="14:14" x14ac:dyDescent="0.2">
      <c r="N159" s="185"/>
    </row>
    <row r="160" spans="14:14" x14ac:dyDescent="0.2">
      <c r="N160" s="185"/>
    </row>
    <row r="161" spans="14:14" x14ac:dyDescent="0.2">
      <c r="N161" s="185"/>
    </row>
    <row r="162" spans="14:14" x14ac:dyDescent="0.2">
      <c r="N162" s="185"/>
    </row>
    <row r="163" spans="14:14" x14ac:dyDescent="0.2">
      <c r="N163" s="185"/>
    </row>
    <row r="164" spans="14:14" x14ac:dyDescent="0.2">
      <c r="N164" s="185"/>
    </row>
    <row r="165" spans="14:14" x14ac:dyDescent="0.2">
      <c r="N165" s="185"/>
    </row>
    <row r="166" spans="14:14" x14ac:dyDescent="0.2">
      <c r="N166" s="185"/>
    </row>
    <row r="167" spans="14:14" x14ac:dyDescent="0.2">
      <c r="N167" s="185"/>
    </row>
    <row r="168" spans="14:14" x14ac:dyDescent="0.2">
      <c r="N168" s="185"/>
    </row>
    <row r="169" spans="14:14" x14ac:dyDescent="0.2">
      <c r="N169" s="185"/>
    </row>
    <row r="170" spans="14:14" x14ac:dyDescent="0.2">
      <c r="N170" s="185"/>
    </row>
    <row r="171" spans="14:14" x14ac:dyDescent="0.2">
      <c r="N171" s="185"/>
    </row>
    <row r="172" spans="14:14" x14ac:dyDescent="0.2">
      <c r="N172" s="185"/>
    </row>
    <row r="173" spans="14:14" x14ac:dyDescent="0.2">
      <c r="N173" s="185"/>
    </row>
    <row r="174" spans="14:14" x14ac:dyDescent="0.2">
      <c r="N174" s="185"/>
    </row>
    <row r="175" spans="14:14" x14ac:dyDescent="0.2">
      <c r="N175" s="185"/>
    </row>
    <row r="176" spans="14:14" x14ac:dyDescent="0.2">
      <c r="N176" s="185"/>
    </row>
    <row r="177" spans="14:14" x14ac:dyDescent="0.2">
      <c r="N177" s="185"/>
    </row>
    <row r="178" spans="14:14" x14ac:dyDescent="0.2">
      <c r="N178" s="185"/>
    </row>
    <row r="179" spans="14:14" x14ac:dyDescent="0.2">
      <c r="N179" s="185"/>
    </row>
    <row r="180" spans="14:14" x14ac:dyDescent="0.2">
      <c r="N180" s="185"/>
    </row>
    <row r="181" spans="14:14" x14ac:dyDescent="0.2">
      <c r="N181" s="185"/>
    </row>
    <row r="182" spans="14:14" x14ac:dyDescent="0.2">
      <c r="N182" s="185"/>
    </row>
    <row r="183" spans="14:14" x14ac:dyDescent="0.2">
      <c r="N183" s="185"/>
    </row>
    <row r="184" spans="14:14" x14ac:dyDescent="0.2">
      <c r="N184" s="185"/>
    </row>
    <row r="185" spans="14:14" x14ac:dyDescent="0.2">
      <c r="N185" s="185"/>
    </row>
    <row r="186" spans="14:14" x14ac:dyDescent="0.2">
      <c r="N186" s="185"/>
    </row>
    <row r="187" spans="14:14" x14ac:dyDescent="0.2">
      <c r="N187" s="185"/>
    </row>
    <row r="188" spans="14:14" x14ac:dyDescent="0.2">
      <c r="N188" s="185"/>
    </row>
    <row r="189" spans="14:14" x14ac:dyDescent="0.2">
      <c r="N189" s="185"/>
    </row>
    <row r="190" spans="14:14" x14ac:dyDescent="0.2">
      <c r="N190" s="185"/>
    </row>
    <row r="191" spans="14:14" x14ac:dyDescent="0.2">
      <c r="N191" s="185"/>
    </row>
    <row r="192" spans="14:14" x14ac:dyDescent="0.2">
      <c r="N192" s="185"/>
    </row>
    <row r="193" spans="14:14" x14ac:dyDescent="0.2">
      <c r="N193" s="185"/>
    </row>
    <row r="194" spans="14:14" x14ac:dyDescent="0.2">
      <c r="N194" s="185"/>
    </row>
    <row r="195" spans="14:14" x14ac:dyDescent="0.2">
      <c r="N195" s="185"/>
    </row>
    <row r="196" spans="14:14" x14ac:dyDescent="0.2">
      <c r="N196" s="185"/>
    </row>
    <row r="197" spans="14:14" x14ac:dyDescent="0.2">
      <c r="N197" s="185"/>
    </row>
    <row r="198" spans="14:14" x14ac:dyDescent="0.2">
      <c r="N198" s="185"/>
    </row>
    <row r="199" spans="14:14" x14ac:dyDescent="0.2">
      <c r="N199" s="185"/>
    </row>
    <row r="200" spans="14:14" x14ac:dyDescent="0.2">
      <c r="N200" s="185"/>
    </row>
    <row r="201" spans="14:14" x14ac:dyDescent="0.2">
      <c r="N201" s="185"/>
    </row>
    <row r="202" spans="14:14" x14ac:dyDescent="0.2">
      <c r="N202" s="185"/>
    </row>
    <row r="203" spans="14:14" x14ac:dyDescent="0.2">
      <c r="N203" s="185"/>
    </row>
    <row r="204" spans="14:14" x14ac:dyDescent="0.2">
      <c r="N204" s="185"/>
    </row>
    <row r="205" spans="14:14" x14ac:dyDescent="0.2">
      <c r="N205" s="185"/>
    </row>
    <row r="206" spans="14:14" x14ac:dyDescent="0.2">
      <c r="N206" s="185"/>
    </row>
    <row r="207" spans="14:14" x14ac:dyDescent="0.2">
      <c r="N207" s="185"/>
    </row>
    <row r="208" spans="14:14" x14ac:dyDescent="0.2">
      <c r="N208" s="185"/>
    </row>
    <row r="209" spans="14:14" x14ac:dyDescent="0.2">
      <c r="N209" s="185"/>
    </row>
    <row r="210" spans="14:14" x14ac:dyDescent="0.2">
      <c r="N210" s="185"/>
    </row>
    <row r="211" spans="14:14" x14ac:dyDescent="0.2">
      <c r="N211" s="185"/>
    </row>
    <row r="212" spans="14:14" x14ac:dyDescent="0.2">
      <c r="N212" s="185"/>
    </row>
    <row r="213" spans="14:14" x14ac:dyDescent="0.2">
      <c r="N213" s="185"/>
    </row>
    <row r="214" spans="14:14" x14ac:dyDescent="0.2">
      <c r="N214" s="185"/>
    </row>
    <row r="215" spans="14:14" x14ac:dyDescent="0.2">
      <c r="N215" s="185"/>
    </row>
    <row r="216" spans="14:14" x14ac:dyDescent="0.2">
      <c r="N216" s="185"/>
    </row>
    <row r="217" spans="14:14" x14ac:dyDescent="0.2">
      <c r="N217" s="185"/>
    </row>
    <row r="218" spans="14:14" x14ac:dyDescent="0.2">
      <c r="N218" s="185"/>
    </row>
    <row r="219" spans="14:14" x14ac:dyDescent="0.2">
      <c r="N219" s="185"/>
    </row>
    <row r="220" spans="14:14" x14ac:dyDescent="0.2">
      <c r="N220" s="185"/>
    </row>
    <row r="221" spans="14:14" x14ac:dyDescent="0.2">
      <c r="N221" s="185"/>
    </row>
    <row r="222" spans="14:14" x14ac:dyDescent="0.2">
      <c r="N222" s="185"/>
    </row>
    <row r="223" spans="14:14" x14ac:dyDescent="0.2">
      <c r="N223" s="185"/>
    </row>
    <row r="224" spans="14:14" x14ac:dyDescent="0.2">
      <c r="N224" s="185"/>
    </row>
    <row r="225" spans="14:14" x14ac:dyDescent="0.2">
      <c r="N225" s="185"/>
    </row>
    <row r="226" spans="14:14" x14ac:dyDescent="0.2">
      <c r="N226" s="185"/>
    </row>
    <row r="227" spans="14:14" x14ac:dyDescent="0.2">
      <c r="N227" s="185"/>
    </row>
    <row r="228" spans="14:14" x14ac:dyDescent="0.2">
      <c r="N228" s="185"/>
    </row>
    <row r="229" spans="14:14" x14ac:dyDescent="0.2">
      <c r="N229" s="185"/>
    </row>
    <row r="230" spans="14:14" x14ac:dyDescent="0.2">
      <c r="N230" s="185"/>
    </row>
    <row r="231" spans="14:14" x14ac:dyDescent="0.2">
      <c r="N231" s="185"/>
    </row>
    <row r="232" spans="14:14" x14ac:dyDescent="0.2">
      <c r="N232" s="185"/>
    </row>
    <row r="233" spans="14:14" x14ac:dyDescent="0.2">
      <c r="N233" s="185"/>
    </row>
    <row r="234" spans="14:14" x14ac:dyDescent="0.2">
      <c r="N234" s="185"/>
    </row>
    <row r="235" spans="14:14" x14ac:dyDescent="0.2">
      <c r="N235" s="185"/>
    </row>
    <row r="236" spans="14:14" x14ac:dyDescent="0.2">
      <c r="N236" s="185"/>
    </row>
    <row r="237" spans="14:14" x14ac:dyDescent="0.2">
      <c r="N237" s="185"/>
    </row>
    <row r="238" spans="14:14" x14ac:dyDescent="0.2">
      <c r="N238" s="185"/>
    </row>
    <row r="239" spans="14:14" x14ac:dyDescent="0.2">
      <c r="N239" s="185"/>
    </row>
    <row r="240" spans="14:14" x14ac:dyDescent="0.2">
      <c r="N240" s="185"/>
    </row>
    <row r="241" spans="14:14" x14ac:dyDescent="0.2">
      <c r="N241" s="185"/>
    </row>
  </sheetData>
  <mergeCells count="10">
    <mergeCell ref="K5:L5"/>
    <mergeCell ref="A41:B41"/>
    <mergeCell ref="O15:O16"/>
    <mergeCell ref="C5:D5"/>
    <mergeCell ref="C4:H4"/>
    <mergeCell ref="I5:J5"/>
    <mergeCell ref="I4:N4"/>
    <mergeCell ref="G5:H5"/>
    <mergeCell ref="M5:N5"/>
    <mergeCell ref="E5:F5"/>
  </mergeCells>
  <phoneticPr fontId="0" type="noConversion"/>
  <pageMargins left="0.59055118110236227" right="0.39370078740157483" top="0.78740157480314965" bottom="0.59055118110236227" header="0.51181102362204722" footer="0.51181102362204722"/>
  <pageSetup paperSize="9" scale="96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4">
    <tabColor indexed="12"/>
  </sheetPr>
  <dimension ref="A1:I148"/>
  <sheetViews>
    <sheetView zoomScale="85" workbookViewId="0">
      <selection activeCell="M40" sqref="M40"/>
    </sheetView>
  </sheetViews>
  <sheetFormatPr baseColWidth="10" defaultRowHeight="12.75" x14ac:dyDescent="0.2"/>
  <cols>
    <col min="1" max="1" width="22" style="465" customWidth="1"/>
    <col min="2" max="2" width="10.5" style="467" customWidth="1"/>
    <col min="3" max="3" width="8.875" style="467" customWidth="1"/>
    <col min="4" max="4" width="6.25" style="463" customWidth="1"/>
    <col min="5" max="5" width="4.75" style="463" customWidth="1"/>
    <col min="6" max="16384" width="11" style="463"/>
  </cols>
  <sheetData>
    <row r="1" spans="1:9" s="13" customFormat="1" ht="15" customHeight="1" thickBot="1" x14ac:dyDescent="0.3">
      <c r="A1" s="516" t="s">
        <v>770</v>
      </c>
      <c r="B1" s="60"/>
      <c r="C1" s="60"/>
      <c r="D1" s="60"/>
      <c r="G1" s="60"/>
    </row>
    <row r="2" spans="1:9" s="13" customFormat="1" ht="21.6" customHeight="1" x14ac:dyDescent="0.2">
      <c r="A2" s="461" t="s">
        <v>110</v>
      </c>
      <c r="B2" s="76"/>
      <c r="C2" s="78" t="s">
        <v>215</v>
      </c>
      <c r="D2" s="61"/>
      <c r="E2" s="1135" t="s">
        <v>111</v>
      </c>
      <c r="F2" s="1136"/>
      <c r="G2" s="86"/>
      <c r="H2" s="87" t="s">
        <v>215</v>
      </c>
      <c r="I2" s="57"/>
    </row>
    <row r="3" spans="1:9" s="13" customFormat="1" ht="21.6" customHeight="1" x14ac:dyDescent="0.2">
      <c r="A3" s="79" t="s">
        <v>549</v>
      </c>
      <c r="B3" s="66"/>
      <c r="C3" s="80"/>
      <c r="D3" s="62"/>
      <c r="E3" s="1137" t="s">
        <v>549</v>
      </c>
      <c r="F3" s="1138"/>
      <c r="G3" s="66"/>
      <c r="H3" s="88"/>
      <c r="I3" s="58"/>
    </row>
    <row r="4" spans="1:9" s="13" customFormat="1" ht="12.75" customHeight="1" x14ac:dyDescent="0.2">
      <c r="A4" s="512" t="s">
        <v>217</v>
      </c>
      <c r="B4" s="58">
        <f>Summe_Klappen_Sternotomie</f>
        <v>0</v>
      </c>
      <c r="C4" s="82"/>
      <c r="D4" s="62"/>
      <c r="E4" s="81"/>
      <c r="G4" s="60"/>
      <c r="H4" s="89"/>
      <c r="I4" s="58"/>
    </row>
    <row r="5" spans="1:9" s="13" customFormat="1" ht="12.75" customHeight="1" x14ac:dyDescent="0.2">
      <c r="A5" s="512" t="s">
        <v>218</v>
      </c>
      <c r="B5" s="58">
        <f>Summe_Klappen_minimalinvasiv</f>
        <v>0</v>
      </c>
      <c r="C5" s="82"/>
      <c r="D5" s="62"/>
      <c r="E5" s="81"/>
      <c r="F5" s="56"/>
      <c r="G5" s="62"/>
      <c r="H5" s="89"/>
      <c r="I5" s="58"/>
    </row>
    <row r="6" spans="1:9" s="13" customFormat="1" ht="12.75" customHeight="1" thickBot="1" x14ac:dyDescent="0.25">
      <c r="A6" s="512" t="s">
        <v>109</v>
      </c>
      <c r="B6" s="58">
        <f>Summe_Klappen_kathet_mitHLM</f>
        <v>0</v>
      </c>
      <c r="C6" s="82"/>
      <c r="D6" s="62"/>
      <c r="E6" s="81"/>
      <c r="F6" s="491" t="s">
        <v>109</v>
      </c>
      <c r="G6" s="58">
        <f>Summe_Klappen_kathet_ohneHLM</f>
        <v>0</v>
      </c>
      <c r="H6" s="89"/>
      <c r="I6" s="58"/>
    </row>
    <row r="7" spans="1:9" s="13" customFormat="1" ht="12.75" customHeight="1" thickTop="1" x14ac:dyDescent="0.2">
      <c r="A7" s="513" t="s">
        <v>202</v>
      </c>
      <c r="B7" s="492"/>
      <c r="C7" s="478">
        <f>SUM(B4:B6)</f>
        <v>0</v>
      </c>
      <c r="D7" s="63"/>
      <c r="E7" s="83"/>
      <c r="F7" s="67" t="s">
        <v>202</v>
      </c>
      <c r="G7" s="497"/>
      <c r="H7" s="478">
        <f>SUM(G5:G6)</f>
        <v>0</v>
      </c>
      <c r="I7" s="58"/>
    </row>
    <row r="8" spans="1:9" s="13" customFormat="1" ht="22.9" customHeight="1" x14ac:dyDescent="0.2">
      <c r="A8" s="83" t="s">
        <v>112</v>
      </c>
      <c r="B8" s="493"/>
      <c r="C8" s="479">
        <f>Summe_Koro_mitHLM</f>
        <v>0</v>
      </c>
      <c r="D8" s="63"/>
      <c r="E8" s="84" t="s">
        <v>437</v>
      </c>
      <c r="F8" s="68"/>
      <c r="G8" s="499"/>
      <c r="H8" s="481">
        <f>Summe_Koro_ohneHLM</f>
        <v>0</v>
      </c>
      <c r="I8" s="58"/>
    </row>
    <row r="9" spans="1:9" s="13" customFormat="1" ht="25.15" customHeight="1" x14ac:dyDescent="0.2">
      <c r="A9" s="79" t="s">
        <v>229</v>
      </c>
      <c r="B9" s="494"/>
      <c r="C9" s="480">
        <f>Summe_konHerz_mitHLM</f>
        <v>0</v>
      </c>
      <c r="D9" s="62"/>
      <c r="E9" s="1139" t="s">
        <v>229</v>
      </c>
      <c r="F9" s="1140"/>
      <c r="G9" s="499"/>
      <c r="H9" s="481">
        <f>Summe_konHerz_ohneHLM</f>
        <v>0</v>
      </c>
      <c r="I9" s="58"/>
    </row>
    <row r="10" spans="1:9" s="13" customFormat="1" ht="24" customHeight="1" x14ac:dyDescent="0.2">
      <c r="A10" s="84" t="s">
        <v>84</v>
      </c>
      <c r="B10" s="495"/>
      <c r="C10" s="481">
        <f>Summe_Aorta_mitHLM</f>
        <v>0</v>
      </c>
      <c r="D10" s="63"/>
      <c r="E10" s="84" t="s">
        <v>83</v>
      </c>
      <c r="F10" s="68"/>
      <c r="G10" s="499"/>
      <c r="H10" s="481">
        <f>Summe_Aorta_ohneHLM</f>
        <v>0</v>
      </c>
      <c r="I10" s="58"/>
    </row>
    <row r="11" spans="1:9" s="13" customFormat="1" ht="22.9" customHeight="1" x14ac:dyDescent="0.2">
      <c r="A11" s="84" t="s">
        <v>532</v>
      </c>
      <c r="B11" s="495"/>
      <c r="C11" s="481">
        <f>Summe_andereHerz_mitHLM</f>
        <v>0</v>
      </c>
      <c r="D11" s="63"/>
      <c r="E11" s="84" t="s">
        <v>532</v>
      </c>
      <c r="F11" s="68"/>
      <c r="G11" s="499"/>
      <c r="H11" s="481">
        <f>Summe_andereHerz_ohneHLM</f>
        <v>0</v>
      </c>
      <c r="I11" s="58"/>
    </row>
    <row r="12" spans="1:9" s="13" customFormat="1" ht="22.9" customHeight="1" thickBot="1" x14ac:dyDescent="0.25">
      <c r="A12" s="84" t="s">
        <v>620</v>
      </c>
      <c r="B12" s="495"/>
      <c r="C12" s="481">
        <f>Summe_AD_mitHLM</f>
        <v>0</v>
      </c>
      <c r="D12" s="62"/>
      <c r="E12" s="84" t="s">
        <v>620</v>
      </c>
      <c r="F12" s="68"/>
      <c r="G12" s="499"/>
      <c r="H12" s="486">
        <f>Summe_AD_ohneHLM</f>
        <v>0</v>
      </c>
      <c r="I12" s="58"/>
    </row>
    <row r="13" spans="1:9" s="13" customFormat="1" ht="22.9" customHeight="1" thickTop="1" x14ac:dyDescent="0.2">
      <c r="A13" s="79" t="s">
        <v>621</v>
      </c>
      <c r="B13" s="496"/>
      <c r="C13" s="482">
        <f>SMICD_mHLM</f>
        <v>0</v>
      </c>
      <c r="D13" s="62"/>
      <c r="E13" s="84" t="s">
        <v>621</v>
      </c>
      <c r="F13" s="68"/>
      <c r="G13" s="497"/>
      <c r="H13" s="487">
        <f>SMICD_oHLM</f>
        <v>0</v>
      </c>
      <c r="I13" s="58"/>
    </row>
    <row r="14" spans="1:9" s="13" customFormat="1" ht="22.9" customHeight="1" x14ac:dyDescent="0.2">
      <c r="A14" s="79" t="s">
        <v>156</v>
      </c>
      <c r="B14" s="496"/>
      <c r="C14" s="483"/>
      <c r="D14" s="62"/>
      <c r="E14" s="79" t="s">
        <v>531</v>
      </c>
      <c r="F14" s="65"/>
      <c r="G14" s="496"/>
      <c r="H14" s="488"/>
      <c r="I14" s="58"/>
    </row>
    <row r="15" spans="1:9" s="13" customFormat="1" ht="12.75" customHeight="1" x14ac:dyDescent="0.2">
      <c r="A15" s="512" t="s">
        <v>178</v>
      </c>
      <c r="B15" s="493">
        <f>Summe_weitere_mitHLM</f>
        <v>0</v>
      </c>
      <c r="C15" s="480"/>
      <c r="D15" s="62"/>
      <c r="E15" s="81"/>
      <c r="F15" s="491" t="s">
        <v>178</v>
      </c>
      <c r="G15" s="493">
        <f>Summe_weitere_ohneHLM</f>
        <v>0</v>
      </c>
      <c r="H15" s="489"/>
      <c r="I15" s="58"/>
    </row>
    <row r="16" spans="1:9" s="13" customFormat="1" ht="12.75" customHeight="1" x14ac:dyDescent="0.2">
      <c r="A16" s="512" t="s">
        <v>179</v>
      </c>
      <c r="B16" s="58">
        <f>Summe_konWeitere_mitHLM</f>
        <v>0</v>
      </c>
      <c r="C16" s="484"/>
      <c r="D16" s="62"/>
      <c r="E16" s="81"/>
      <c r="F16" s="491" t="s">
        <v>179</v>
      </c>
      <c r="G16" s="58">
        <f>Summe_konWeitere_ohneHLM</f>
        <v>0</v>
      </c>
      <c r="H16" s="89"/>
      <c r="I16" s="58"/>
    </row>
    <row r="17" spans="1:9" s="13" customFormat="1" ht="12.75" customHeight="1" thickBot="1" x14ac:dyDescent="0.25">
      <c r="A17" s="513" t="s">
        <v>202</v>
      </c>
      <c r="B17" s="497"/>
      <c r="C17" s="485">
        <f>SUM(B15:B16)</f>
        <v>0</v>
      </c>
      <c r="D17" s="62"/>
      <c r="E17" s="83"/>
      <c r="F17" s="67" t="s">
        <v>202</v>
      </c>
      <c r="G17" s="497"/>
      <c r="H17" s="487">
        <f>SUM(G15:G16)</f>
        <v>0</v>
      </c>
      <c r="I17" s="58"/>
    </row>
    <row r="18" spans="1:9" s="13" customFormat="1" ht="14.25" thickTop="1" thickBot="1" x14ac:dyDescent="0.25">
      <c r="A18" s="514" t="s">
        <v>768</v>
      </c>
      <c r="B18" s="290"/>
      <c r="C18" s="498">
        <f>SUM(C7:C13,C17)</f>
        <v>0</v>
      </c>
      <c r="D18" s="61"/>
      <c r="E18" s="85"/>
      <c r="F18" s="283" t="s">
        <v>769</v>
      </c>
      <c r="G18" s="284"/>
      <c r="H18" s="490">
        <f>SUM(H7:H13,H17)</f>
        <v>0</v>
      </c>
      <c r="I18" s="56"/>
    </row>
    <row r="19" spans="1:9" s="13" customFormat="1" x14ac:dyDescent="0.2">
      <c r="A19" s="515"/>
      <c r="C19" s="61"/>
      <c r="D19" s="61"/>
      <c r="E19" s="59"/>
      <c r="F19" s="64"/>
      <c r="H19" s="63"/>
      <c r="I19" s="56"/>
    </row>
    <row r="20" spans="1:9" s="13" customFormat="1" ht="13.5" thickBot="1" x14ac:dyDescent="0.25">
      <c r="B20" s="60"/>
      <c r="C20" s="60"/>
      <c r="D20" s="60"/>
      <c r="G20" s="60"/>
    </row>
    <row r="21" spans="1:9" s="13" customFormat="1" x14ac:dyDescent="0.2">
      <c r="A21" s="73" t="s">
        <v>326</v>
      </c>
      <c r="B21" s="74"/>
      <c r="C21" s="75"/>
      <c r="D21" s="76"/>
      <c r="E21" s="77"/>
      <c r="F21" s="60"/>
    </row>
    <row r="22" spans="1:9" s="13" customFormat="1" ht="14.25" x14ac:dyDescent="0.2">
      <c r="A22" s="506" t="s">
        <v>768</v>
      </c>
      <c r="B22" s="501"/>
      <c r="C22" s="502"/>
      <c r="D22" s="1129">
        <f>gesamt_mitHLM</f>
        <v>0</v>
      </c>
      <c r="E22" s="1130"/>
      <c r="F22" s="60"/>
    </row>
    <row r="23" spans="1:9" s="13" customFormat="1" ht="14.25" x14ac:dyDescent="0.2">
      <c r="A23" s="507" t="s">
        <v>769</v>
      </c>
      <c r="C23" s="60"/>
      <c r="D23" s="1129">
        <f>gesamt_ohneHLM</f>
        <v>0</v>
      </c>
      <c r="E23" s="1130"/>
      <c r="F23" s="60"/>
    </row>
    <row r="24" spans="1:9" s="13" customFormat="1" ht="14.25" x14ac:dyDescent="0.2">
      <c r="A24" s="508" t="s">
        <v>528</v>
      </c>
      <c r="B24" s="17"/>
      <c r="C24" s="71"/>
      <c r="D24" s="1131">
        <f>SUM(D22:D23)</f>
        <v>0</v>
      </c>
      <c r="E24" s="1132"/>
      <c r="F24" s="60"/>
    </row>
    <row r="25" spans="1:9" s="13" customFormat="1" x14ac:dyDescent="0.2">
      <c r="A25" s="507"/>
      <c r="C25" s="60"/>
      <c r="D25" s="60"/>
      <c r="E25" s="509"/>
      <c r="F25" s="60"/>
    </row>
    <row r="26" spans="1:9" s="13" customFormat="1" ht="14.25" x14ac:dyDescent="0.2">
      <c r="A26" s="506" t="s">
        <v>529</v>
      </c>
      <c r="B26" s="501"/>
      <c r="C26" s="504" t="s">
        <v>530</v>
      </c>
      <c r="D26" s="1129">
        <f>gesamt_SMICD_ohneHLM</f>
        <v>0</v>
      </c>
      <c r="E26" s="1130"/>
      <c r="F26" s="60"/>
    </row>
    <row r="27" spans="1:9" s="13" customFormat="1" ht="15" thickBot="1" x14ac:dyDescent="0.25">
      <c r="A27" s="510" t="s">
        <v>531</v>
      </c>
      <c r="B27" s="503"/>
      <c r="C27" s="505" t="s">
        <v>530</v>
      </c>
      <c r="D27" s="1143">
        <f>gesamt_weitere_ohneHLM</f>
        <v>0</v>
      </c>
      <c r="E27" s="1144"/>
      <c r="F27" s="60"/>
    </row>
    <row r="28" spans="1:9" s="13" customFormat="1" ht="15.75" thickTop="1" thickBot="1" x14ac:dyDescent="0.25">
      <c r="A28" s="511" t="s">
        <v>555</v>
      </c>
      <c r="B28" s="284"/>
      <c r="C28" s="284"/>
      <c r="D28" s="500"/>
      <c r="E28" s="500"/>
      <c r="F28" s="1141">
        <f>D24-D26-D27</f>
        <v>0</v>
      </c>
      <c r="G28" s="1142"/>
    </row>
    <row r="29" spans="1:9" ht="18" x14ac:dyDescent="0.25">
      <c r="A29" s="462"/>
      <c r="B29" s="463"/>
      <c r="C29" s="463"/>
    </row>
    <row r="30" spans="1:9" x14ac:dyDescent="0.2">
      <c r="A30" s="1134"/>
      <c r="B30" s="957"/>
      <c r="C30" s="463"/>
    </row>
    <row r="31" spans="1:9" ht="15.75" x14ac:dyDescent="0.25">
      <c r="A31" s="464" t="s">
        <v>524</v>
      </c>
      <c r="B31" s="463"/>
      <c r="D31" s="1125" t="str">
        <f>IF(A32=0,"Keine Fehler gefunden",CONCATENATE("Insgesamt traten ",A32," Fehler auf!"))</f>
        <v>Keine Fehler gefunden</v>
      </c>
      <c r="E31" s="1125"/>
      <c r="F31" s="1125"/>
      <c r="G31" s="1125"/>
      <c r="H31" s="1125"/>
    </row>
    <row r="32" spans="1:9" x14ac:dyDescent="0.2">
      <c r="A32" s="465">
        <f>COUNTIF(G34:G40,"Fehler")+COUNTIF(G43:G59,"Fehler")+COUNTIF(G62:G78,"Fehler")+COUNTIF(G83:G144,"Fehler")</f>
        <v>0</v>
      </c>
      <c r="B32" s="463" t="s">
        <v>315</v>
      </c>
      <c r="D32" s="466"/>
      <c r="G32" s="467"/>
    </row>
    <row r="33" spans="1:8" x14ac:dyDescent="0.2">
      <c r="A33" s="468" t="s">
        <v>525</v>
      </c>
      <c r="B33" s="463"/>
      <c r="F33" s="467"/>
      <c r="G33" s="467"/>
    </row>
    <row r="34" spans="1:8" ht="23.25" customHeight="1" x14ac:dyDescent="0.2">
      <c r="A34" s="1122" t="s">
        <v>313</v>
      </c>
      <c r="B34" s="1123"/>
      <c r="C34" s="955"/>
      <c r="D34" s="1133" t="str">
        <f>CONCATENATE(Gesamt!G17," vs. ",Herkunft!D21)</f>
        <v>0 vs. 0</v>
      </c>
      <c r="E34" s="1133"/>
      <c r="F34" s="1133"/>
      <c r="G34" s="476" t="str">
        <f>IF(Gesamt!G17=Herkunft!D21,"ok","Fehler")</f>
        <v>ok</v>
      </c>
      <c r="H34" s="472"/>
    </row>
    <row r="35" spans="1:8" ht="24.75" customHeight="1" x14ac:dyDescent="0.2">
      <c r="A35" s="1122" t="s">
        <v>312</v>
      </c>
      <c r="B35" s="1123"/>
      <c r="C35" s="955"/>
      <c r="D35" s="1133" t="str">
        <f>CONCATENATE(Gesamt!G17," vs. ",Gesamt!D31)</f>
        <v>0 vs. 0</v>
      </c>
      <c r="E35" s="1133"/>
      <c r="F35" s="1133"/>
      <c r="G35" s="476" t="str">
        <f>IF(Gesamt!G17=Gesamt!D31,"ok","Fehler")</f>
        <v>ok</v>
      </c>
      <c r="H35" s="472"/>
    </row>
    <row r="36" spans="1:8" ht="36.75" customHeight="1" x14ac:dyDescent="0.2">
      <c r="A36" s="1122" t="s">
        <v>314</v>
      </c>
      <c r="B36" s="1123"/>
      <c r="C36" s="955"/>
      <c r="D36" s="1133" t="str">
        <f>IF(Gesamt!D21="",CONCATENATE("0 vs. ",kongenital!N42),CONCATENATE(Gesamt!D21," vs. ",kongenital!N42))</f>
        <v>0 vs. 0</v>
      </c>
      <c r="E36" s="1133"/>
      <c r="F36" s="1133"/>
      <c r="G36" s="476" t="str">
        <f>IF(Gesamt!D21=kongenital!N42,"ok","Fehler")</f>
        <v>ok</v>
      </c>
      <c r="H36" s="472"/>
    </row>
    <row r="37" spans="1:8" x14ac:dyDescent="0.2">
      <c r="A37" s="469"/>
      <c r="B37" s="472"/>
      <c r="D37" s="470"/>
      <c r="G37" s="471"/>
      <c r="H37" s="472"/>
    </row>
    <row r="38" spans="1:8" ht="27.75" customHeight="1" x14ac:dyDescent="0.2">
      <c r="A38" s="1122" t="s">
        <v>383</v>
      </c>
      <c r="B38" s="1123"/>
      <c r="C38" s="955"/>
      <c r="E38" s="1128" t="str">
        <f>IF(G38="ok","","Die Anzahl der Notfälle fehlt.")</f>
        <v/>
      </c>
      <c r="F38" s="1128"/>
      <c r="G38" s="476" t="str">
        <f>IF(Gesamt!G17=0,"ok",IF(ISNUMBER(Gesamt!F22),"ok","Fehler"))</f>
        <v>ok</v>
      </c>
      <c r="H38" s="472"/>
    </row>
    <row r="39" spans="1:8" ht="41.25" customHeight="1" x14ac:dyDescent="0.2">
      <c r="A39" s="1122" t="s">
        <v>310</v>
      </c>
      <c r="B39" s="1123"/>
      <c r="C39" s="955"/>
      <c r="E39" s="1128" t="str">
        <f>IF(G39="Fehler","Mindestens eine Angabe zu Re-Operationen fehlt.","")</f>
        <v/>
      </c>
      <c r="F39" s="1128"/>
      <c r="G39" s="476" t="str">
        <f>IF(Gesamt!G17=0,"ok",IF(AND(ISNUMBER(Gesamt!A22),ISNUMBER(Gesamt!A24),ISNUMBER(Gesamt!A26)),"ok","Fehler"))</f>
        <v>ok</v>
      </c>
      <c r="H39" s="472"/>
    </row>
    <row r="40" spans="1:8" ht="45" customHeight="1" x14ac:dyDescent="0.2">
      <c r="A40" s="1122" t="s">
        <v>311</v>
      </c>
      <c r="B40" s="1123"/>
      <c r="C40" s="955"/>
      <c r="E40" s="1128" t="str">
        <f>IF(G40="Fehler","Mindestens eine Angabe zur Warteliste fehlt.","")</f>
        <v/>
      </c>
      <c r="F40" s="1128"/>
      <c r="G40" s="476" t="str">
        <f>IF(Gesamt!G17=0,"ok",IF(AND(ISNUMBER(Gesamt!A40),ISNUMBER(Gesamt!B40),ISNUMBER(Gesamt!C40),ISNUMBER(Gesamt!D40),ISNUMBER(Gesamt!E40),ISNUMBER(Gesamt!F40),ISNUMBER(Gesamt!G40)),"ok","Fehler"))</f>
        <v>ok</v>
      </c>
      <c r="H40" s="472"/>
    </row>
    <row r="41" spans="1:8" ht="14.25" x14ac:dyDescent="0.2">
      <c r="A41" s="469"/>
      <c r="B41" s="474"/>
      <c r="C41"/>
      <c r="E41" s="472"/>
      <c r="F41" s="472"/>
      <c r="G41" s="476"/>
      <c r="H41" s="472"/>
    </row>
    <row r="42" spans="1:8" ht="25.5" customHeight="1" x14ac:dyDescent="0.2">
      <c r="A42" s="1124" t="s">
        <v>317</v>
      </c>
      <c r="B42" s="1124"/>
      <c r="C42" s="1124"/>
      <c r="D42" s="1126" t="s">
        <v>319</v>
      </c>
      <c r="E42" s="1126"/>
      <c r="F42" s="547" t="s">
        <v>318</v>
      </c>
      <c r="H42" s="474"/>
    </row>
    <row r="43" spans="1:8" ht="14.25" x14ac:dyDescent="0.2">
      <c r="A43" s="1122" t="s">
        <v>831</v>
      </c>
      <c r="B43" s="1123"/>
      <c r="C43" s="955"/>
      <c r="D43" s="1121">
        <f>Gesamt!C7</f>
        <v>0</v>
      </c>
      <c r="E43" s="1121"/>
      <c r="F43" s="475" t="str">
        <f>IF(Gesamt!D7="","keine Angabe",Gesamt!D7)</f>
        <v>keine Angabe</v>
      </c>
      <c r="G43" s="476" t="str">
        <f>IF(D43=0,IF(OR(F43=0,F43="keine Angabe"),"ok","Fehler"),IF(F43="keine Angabe","Fehler",IF(D43&lt;F43,"Fehler","ok")))</f>
        <v>ok</v>
      </c>
    </row>
    <row r="44" spans="1:8" ht="14.25" x14ac:dyDescent="0.2">
      <c r="A44" s="1122" t="s">
        <v>829</v>
      </c>
      <c r="B44" s="1123"/>
      <c r="C44" s="955"/>
      <c r="D44" s="1121">
        <f>Gesamt!C8</f>
        <v>0</v>
      </c>
      <c r="E44" s="1121"/>
      <c r="F44" s="475" t="str">
        <f>IF(Gesamt!D8="","keine Angabe",Gesamt!D8)</f>
        <v>keine Angabe</v>
      </c>
      <c r="G44" s="476" t="str">
        <f t="shared" ref="G44:G50" si="0">IF(D44=0,IF(OR(F44=0,F44="keine Angabe"),"ok","Fehler"),IF(F44="keine Angabe","Fehler",IF(D44&lt;F44,"Fehler","ok")))</f>
        <v>ok</v>
      </c>
    </row>
    <row r="45" spans="1:8" ht="14.25" x14ac:dyDescent="0.2">
      <c r="A45" s="1122" t="s">
        <v>833</v>
      </c>
      <c r="B45" s="1123"/>
      <c r="C45" s="955"/>
      <c r="D45" s="1121">
        <f>Gesamt!C9</f>
        <v>0</v>
      </c>
      <c r="E45" s="1121"/>
      <c r="F45" s="475" t="str">
        <f>IF(Gesamt!D9="","keine Angabe",Gesamt!D9)</f>
        <v>keine Angabe</v>
      </c>
      <c r="G45" s="476" t="str">
        <f t="shared" si="0"/>
        <v>ok</v>
      </c>
    </row>
    <row r="46" spans="1:8" ht="14.25" x14ac:dyDescent="0.2">
      <c r="A46" s="1122" t="s">
        <v>834</v>
      </c>
      <c r="B46" s="1123"/>
      <c r="C46" s="955"/>
      <c r="D46" s="1121">
        <f>Gesamt!C10</f>
        <v>0</v>
      </c>
      <c r="E46" s="1121"/>
      <c r="F46" s="475" t="str">
        <f>IF(Gesamt!D10="","keine Angabe",Gesamt!D10)</f>
        <v>keine Angabe</v>
      </c>
      <c r="G46" s="476" t="str">
        <f t="shared" si="0"/>
        <v>ok</v>
      </c>
    </row>
    <row r="47" spans="1:8" ht="14.25" x14ac:dyDescent="0.2">
      <c r="A47" s="1122" t="s">
        <v>835</v>
      </c>
      <c r="B47" s="1123"/>
      <c r="C47" s="955"/>
      <c r="D47" s="1121">
        <f>Gesamt!C11</f>
        <v>0</v>
      </c>
      <c r="E47" s="1121"/>
      <c r="F47" s="475" t="str">
        <f>IF(Gesamt!D11="","keine Angabe",Gesamt!D11)</f>
        <v>keine Angabe</v>
      </c>
      <c r="G47" s="476" t="str">
        <f t="shared" si="0"/>
        <v>ok</v>
      </c>
    </row>
    <row r="48" spans="1:8" ht="14.25" customHeight="1" x14ac:dyDescent="0.2">
      <c r="A48" s="1122" t="s">
        <v>836</v>
      </c>
      <c r="B48" s="1123"/>
      <c r="C48" s="955"/>
      <c r="D48" s="1121">
        <f>Gesamt!C12</f>
        <v>0</v>
      </c>
      <c r="E48" s="1121"/>
      <c r="F48" s="475" t="str">
        <f>IF(Gesamt!D12="","keine Angabe",Gesamt!D12)</f>
        <v>keine Angabe</v>
      </c>
      <c r="G48" s="476" t="str">
        <f t="shared" si="0"/>
        <v>ok</v>
      </c>
    </row>
    <row r="49" spans="1:8" ht="14.25" x14ac:dyDescent="0.2">
      <c r="A49" s="1122" t="s">
        <v>837</v>
      </c>
      <c r="B49" s="1123"/>
      <c r="C49" s="955"/>
      <c r="D49" s="1121">
        <f>Gesamt!C13</f>
        <v>0</v>
      </c>
      <c r="E49" s="1121"/>
      <c r="F49" s="475" t="str">
        <f>IF(Gesamt!D13="","keine Angabe",Gesamt!D13)</f>
        <v>keine Angabe</v>
      </c>
      <c r="G49" s="476" t="str">
        <f t="shared" si="0"/>
        <v>ok</v>
      </c>
    </row>
    <row r="50" spans="1:8" ht="23.25" customHeight="1" x14ac:dyDescent="0.2">
      <c r="A50" s="1122" t="s">
        <v>838</v>
      </c>
      <c r="B50" s="1123"/>
      <c r="C50" s="955"/>
      <c r="D50" s="1121">
        <f>Gesamt!C14</f>
        <v>0</v>
      </c>
      <c r="E50" s="1121"/>
      <c r="F50" s="475" t="str">
        <f>IF(Gesamt!D14="","keine Angabe",Gesamt!D14)</f>
        <v>keine Angabe</v>
      </c>
      <c r="G50" s="476" t="str">
        <f t="shared" si="0"/>
        <v>ok</v>
      </c>
    </row>
    <row r="51" spans="1:8" x14ac:dyDescent="0.2">
      <c r="A51" s="469"/>
      <c r="B51" s="472"/>
      <c r="F51" s="470"/>
      <c r="G51" s="472"/>
    </row>
    <row r="52" spans="1:8" ht="18.75" customHeight="1" x14ac:dyDescent="0.2">
      <c r="A52" s="1122" t="s">
        <v>832</v>
      </c>
      <c r="B52" s="1123"/>
      <c r="C52" s="955"/>
      <c r="D52" s="1121">
        <f>Gesamt!E7</f>
        <v>0</v>
      </c>
      <c r="E52" s="1121"/>
      <c r="F52" s="475" t="str">
        <f>IF(Gesamt!F7="","keine Angabe",Gesamt!F7)</f>
        <v>keine Angabe</v>
      </c>
      <c r="G52" s="476" t="str">
        <f>IF(D52=0,IF(OR(F52=0,F52="keine Angabe"),"ok","Fehler"),IF(F52="keine Angabe","Fehler",IF(D52&lt;F52,"Fehler","ok")))</f>
        <v>ok</v>
      </c>
    </row>
    <row r="53" spans="1:8" ht="14.25" x14ac:dyDescent="0.2">
      <c r="A53" s="1122" t="s">
        <v>830</v>
      </c>
      <c r="B53" s="1123"/>
      <c r="C53" s="955"/>
      <c r="D53" s="1121">
        <f>Gesamt!E8</f>
        <v>0</v>
      </c>
      <c r="E53" s="1121"/>
      <c r="F53" s="475" t="str">
        <f>IF(Gesamt!F8="","keine Angabe",Gesamt!F8)</f>
        <v>keine Angabe</v>
      </c>
      <c r="G53" s="476" t="str">
        <f t="shared" ref="G53:G59" si="1">IF(D53=0,IF(OR(F53=0,F53="keine Angabe"),"ok","Fehler"),IF(F53="keine Angabe","Fehler",IF(D53&lt;F53,"Fehler","ok")))</f>
        <v>ok</v>
      </c>
    </row>
    <row r="54" spans="1:8" ht="14.25" x14ac:dyDescent="0.2">
      <c r="A54" s="1122" t="s">
        <v>839</v>
      </c>
      <c r="B54" s="1123"/>
      <c r="C54" s="955"/>
      <c r="D54" s="1121">
        <f>Gesamt!E9</f>
        <v>0</v>
      </c>
      <c r="E54" s="1121"/>
      <c r="F54" s="475" t="str">
        <f>IF(Gesamt!F9="","keine Angabe",Gesamt!F9)</f>
        <v>keine Angabe</v>
      </c>
      <c r="G54" s="476" t="str">
        <f t="shared" si="1"/>
        <v>ok</v>
      </c>
    </row>
    <row r="55" spans="1:8" ht="14.25" x14ac:dyDescent="0.2">
      <c r="A55" s="1122" t="s">
        <v>444</v>
      </c>
      <c r="B55" s="1123"/>
      <c r="C55" s="955"/>
      <c r="D55" s="1121">
        <f>Gesamt!E10</f>
        <v>0</v>
      </c>
      <c r="E55" s="1121"/>
      <c r="F55" s="475" t="str">
        <f>IF(Gesamt!F10="","keine Angabe",Gesamt!F10)</f>
        <v>keine Angabe</v>
      </c>
      <c r="G55" s="476" t="str">
        <f t="shared" si="1"/>
        <v>ok</v>
      </c>
    </row>
    <row r="56" spans="1:8" ht="14.25" x14ac:dyDescent="0.2">
      <c r="A56" s="1122" t="s">
        <v>445</v>
      </c>
      <c r="B56" s="1123"/>
      <c r="C56" s="955"/>
      <c r="D56" s="1121">
        <f>Gesamt!E11</f>
        <v>0</v>
      </c>
      <c r="E56" s="1121"/>
      <c r="F56" s="475" t="str">
        <f>IF(Gesamt!F11="","keine Angabe",Gesamt!F11)</f>
        <v>keine Angabe</v>
      </c>
      <c r="G56" s="476" t="str">
        <f t="shared" si="1"/>
        <v>ok</v>
      </c>
    </row>
    <row r="57" spans="1:8" ht="14.25" x14ac:dyDescent="0.2">
      <c r="A57" s="1122" t="s">
        <v>446</v>
      </c>
      <c r="B57" s="1123"/>
      <c r="C57" s="955"/>
      <c r="D57" s="1121">
        <f>Gesamt!E12</f>
        <v>0</v>
      </c>
      <c r="E57" s="1121"/>
      <c r="F57" s="475" t="str">
        <f>IF(Gesamt!F12="","keine Angabe",Gesamt!F12)</f>
        <v>keine Angabe</v>
      </c>
      <c r="G57" s="476" t="str">
        <f t="shared" si="1"/>
        <v>ok</v>
      </c>
    </row>
    <row r="58" spans="1:8" ht="14.25" x14ac:dyDescent="0.2">
      <c r="A58" s="1122" t="s">
        <v>447</v>
      </c>
      <c r="B58" s="1123"/>
      <c r="C58" s="955"/>
      <c r="D58" s="1121">
        <f>Gesamt!E13</f>
        <v>0</v>
      </c>
      <c r="E58" s="1121"/>
      <c r="F58" s="475" t="str">
        <f>IF(Gesamt!F13="","keine Angabe",Gesamt!F13)</f>
        <v>keine Angabe</v>
      </c>
      <c r="G58" s="476" t="str">
        <f t="shared" si="1"/>
        <v>ok</v>
      </c>
    </row>
    <row r="59" spans="1:8" ht="23.25" customHeight="1" x14ac:dyDescent="0.2">
      <c r="A59" s="1122" t="s">
        <v>448</v>
      </c>
      <c r="B59" s="1123"/>
      <c r="C59" s="955"/>
      <c r="D59" s="1121">
        <f>Gesamt!E14</f>
        <v>0</v>
      </c>
      <c r="E59" s="1121"/>
      <c r="F59" s="475" t="str">
        <f>IF(Gesamt!F14="","keine Angabe",Gesamt!F14)</f>
        <v>keine Angabe</v>
      </c>
      <c r="G59" s="476" t="str">
        <f t="shared" si="1"/>
        <v>ok</v>
      </c>
    </row>
    <row r="60" spans="1:8" x14ac:dyDescent="0.2">
      <c r="A60" s="469"/>
      <c r="B60" s="472"/>
      <c r="F60" s="470"/>
      <c r="G60" s="470"/>
      <c r="H60" s="472"/>
    </row>
    <row r="61" spans="1:8" ht="51" customHeight="1" x14ac:dyDescent="0.2">
      <c r="A61" s="1124" t="s">
        <v>322</v>
      </c>
      <c r="B61" s="955"/>
      <c r="C61" s="955"/>
      <c r="D61" s="1126" t="s">
        <v>320</v>
      </c>
      <c r="E61" s="1126"/>
      <c r="F61" s="473" t="s">
        <v>321</v>
      </c>
      <c r="G61" s="472"/>
    </row>
    <row r="62" spans="1:8" ht="14.25" x14ac:dyDescent="0.2">
      <c r="A62" s="1122" t="s">
        <v>831</v>
      </c>
      <c r="B62" s="1123"/>
      <c r="C62" s="955"/>
      <c r="D62" s="1121">
        <f>Gesamt!C7</f>
        <v>0</v>
      </c>
      <c r="E62" s="1121"/>
      <c r="F62" s="475">
        <f>Summe_Klappen_Sternotomie+Summe_Klappen_minimalinvasiv+Summe_Klappen_kathet_mitHLM</f>
        <v>0</v>
      </c>
      <c r="G62" s="476" t="str">
        <f t="shared" ref="G62:G69" si="2">IF(D62=F62,"ok","Fehler")</f>
        <v>ok</v>
      </c>
    </row>
    <row r="63" spans="1:8" ht="14.25" x14ac:dyDescent="0.2">
      <c r="A63" s="1122" t="s">
        <v>829</v>
      </c>
      <c r="B63" s="1123"/>
      <c r="C63" s="955"/>
      <c r="D63" s="1121">
        <f>Gesamt!C8</f>
        <v>0</v>
      </c>
      <c r="E63" s="1121"/>
      <c r="F63" s="475">
        <f>Summe_Koro_mitHLM</f>
        <v>0</v>
      </c>
      <c r="G63" s="476" t="str">
        <f t="shared" si="2"/>
        <v>ok</v>
      </c>
    </row>
    <row r="64" spans="1:8" ht="14.25" x14ac:dyDescent="0.2">
      <c r="A64" s="1122" t="s">
        <v>833</v>
      </c>
      <c r="B64" s="1123"/>
      <c r="C64" s="955"/>
      <c r="D64" s="1121">
        <f>Gesamt!C9</f>
        <v>0</v>
      </c>
      <c r="E64" s="1121"/>
      <c r="F64" s="475">
        <f>Summe_konHerz_mitHLM</f>
        <v>0</v>
      </c>
      <c r="G64" s="476" t="str">
        <f t="shared" si="2"/>
        <v>ok</v>
      </c>
    </row>
    <row r="65" spans="1:7" ht="14.25" x14ac:dyDescent="0.2">
      <c r="A65" s="1122" t="s">
        <v>834</v>
      </c>
      <c r="B65" s="1123"/>
      <c r="C65" s="955"/>
      <c r="D65" s="1121">
        <f>Gesamt!C10</f>
        <v>0</v>
      </c>
      <c r="E65" s="1121"/>
      <c r="F65" s="475">
        <f>Summe_Aorta_mitHLM</f>
        <v>0</v>
      </c>
      <c r="G65" s="476" t="str">
        <f t="shared" si="2"/>
        <v>ok</v>
      </c>
    </row>
    <row r="66" spans="1:7" ht="14.25" x14ac:dyDescent="0.2">
      <c r="A66" s="1122" t="s">
        <v>835</v>
      </c>
      <c r="B66" s="1123"/>
      <c r="C66" s="955"/>
      <c r="D66" s="1121">
        <f>Gesamt!C11</f>
        <v>0</v>
      </c>
      <c r="E66" s="1121"/>
      <c r="F66" s="475">
        <f>Summe_andereHerz_mitHLM</f>
        <v>0</v>
      </c>
      <c r="G66" s="476" t="str">
        <f t="shared" si="2"/>
        <v>ok</v>
      </c>
    </row>
    <row r="67" spans="1:7" ht="14.25" x14ac:dyDescent="0.2">
      <c r="A67" s="1122" t="s">
        <v>836</v>
      </c>
      <c r="B67" s="1123"/>
      <c r="C67" s="955"/>
      <c r="D67" s="1121">
        <f>Gesamt!C12</f>
        <v>0</v>
      </c>
      <c r="E67" s="1121"/>
      <c r="F67" s="475">
        <f>Summe_AD_mitHLM</f>
        <v>0</v>
      </c>
      <c r="G67" s="476" t="str">
        <f t="shared" si="2"/>
        <v>ok</v>
      </c>
    </row>
    <row r="68" spans="1:7" ht="14.25" x14ac:dyDescent="0.2">
      <c r="A68" s="1122" t="s">
        <v>837</v>
      </c>
      <c r="B68" s="1123"/>
      <c r="C68" s="955"/>
      <c r="D68" s="1121">
        <f>Gesamt!C13</f>
        <v>0</v>
      </c>
      <c r="E68" s="1121"/>
      <c r="F68" s="475">
        <f>SMICD_mHLM</f>
        <v>0</v>
      </c>
      <c r="G68" s="476" t="str">
        <f t="shared" si="2"/>
        <v>ok</v>
      </c>
    </row>
    <row r="69" spans="1:7" ht="14.25" x14ac:dyDescent="0.2">
      <c r="A69" s="1122" t="s">
        <v>838</v>
      </c>
      <c r="B69" s="1123"/>
      <c r="C69" s="955"/>
      <c r="D69" s="1121">
        <f>Gesamt!C14</f>
        <v>0</v>
      </c>
      <c r="E69" s="1121"/>
      <c r="F69" s="475">
        <f>Summe_weitere_mitHLM+Summe_konWeitere_mitHLM</f>
        <v>0</v>
      </c>
      <c r="G69" s="476" t="str">
        <f t="shared" si="2"/>
        <v>ok</v>
      </c>
    </row>
    <row r="70" spans="1:7" x14ac:dyDescent="0.2">
      <c r="A70" s="469"/>
      <c r="B70" s="472"/>
      <c r="D70" s="470"/>
      <c r="F70" s="470"/>
      <c r="G70" s="472"/>
    </row>
    <row r="71" spans="1:7" ht="14.25" x14ac:dyDescent="0.2">
      <c r="A71" s="1122" t="s">
        <v>832</v>
      </c>
      <c r="B71" s="1123"/>
      <c r="C71" s="955"/>
      <c r="D71" s="1121">
        <f>Gesamt!E7</f>
        <v>0</v>
      </c>
      <c r="E71" s="1121"/>
      <c r="F71" s="475">
        <f>Summe_Klappen_kathet_ohneHLM</f>
        <v>0</v>
      </c>
      <c r="G71" s="476" t="str">
        <f t="shared" ref="G71:G78" si="3">IF(D71=F71,"ok","Fehler")</f>
        <v>ok</v>
      </c>
    </row>
    <row r="72" spans="1:7" ht="14.25" x14ac:dyDescent="0.2">
      <c r="A72" s="1122" t="s">
        <v>830</v>
      </c>
      <c r="B72" s="1123"/>
      <c r="C72" s="955"/>
      <c r="D72" s="1121">
        <f>Gesamt!E8</f>
        <v>0</v>
      </c>
      <c r="E72" s="1121"/>
      <c r="F72" s="475">
        <f>Summe_Koro_ohneHLM</f>
        <v>0</v>
      </c>
      <c r="G72" s="476" t="str">
        <f t="shared" si="3"/>
        <v>ok</v>
      </c>
    </row>
    <row r="73" spans="1:7" ht="14.25" x14ac:dyDescent="0.2">
      <c r="A73" s="1122" t="s">
        <v>839</v>
      </c>
      <c r="B73" s="1123"/>
      <c r="C73" s="955"/>
      <c r="D73" s="1121">
        <f>Gesamt!E9</f>
        <v>0</v>
      </c>
      <c r="E73" s="1121"/>
      <c r="F73" s="475">
        <f>Summe_konHerz_ohneHLM</f>
        <v>0</v>
      </c>
      <c r="G73" s="476" t="str">
        <f t="shared" si="3"/>
        <v>ok</v>
      </c>
    </row>
    <row r="74" spans="1:7" ht="14.25" x14ac:dyDescent="0.2">
      <c r="A74" s="1122" t="s">
        <v>444</v>
      </c>
      <c r="B74" s="1123"/>
      <c r="C74" s="955"/>
      <c r="D74" s="1121">
        <f>Gesamt!E10</f>
        <v>0</v>
      </c>
      <c r="E74" s="1121"/>
      <c r="F74" s="475">
        <f>Summe_Aorta_ohneHLM</f>
        <v>0</v>
      </c>
      <c r="G74" s="476" t="str">
        <f t="shared" si="3"/>
        <v>ok</v>
      </c>
    </row>
    <row r="75" spans="1:7" ht="14.25" x14ac:dyDescent="0.2">
      <c r="A75" s="1122" t="s">
        <v>445</v>
      </c>
      <c r="B75" s="1123"/>
      <c r="C75" s="955"/>
      <c r="D75" s="1121">
        <f>Gesamt!E11</f>
        <v>0</v>
      </c>
      <c r="E75" s="1121"/>
      <c r="F75" s="475">
        <f>Summe_andereHerz_ohneHLM</f>
        <v>0</v>
      </c>
      <c r="G75" s="476" t="str">
        <f t="shared" si="3"/>
        <v>ok</v>
      </c>
    </row>
    <row r="76" spans="1:7" ht="14.25" x14ac:dyDescent="0.2">
      <c r="A76" s="1122" t="s">
        <v>446</v>
      </c>
      <c r="B76" s="1123"/>
      <c r="C76" s="955"/>
      <c r="D76" s="1121">
        <f>Gesamt!E12</f>
        <v>0</v>
      </c>
      <c r="E76" s="1121"/>
      <c r="F76" s="475">
        <f>Summe_AD_ohneHLM</f>
        <v>0</v>
      </c>
      <c r="G76" s="476" t="str">
        <f t="shared" si="3"/>
        <v>ok</v>
      </c>
    </row>
    <row r="77" spans="1:7" ht="14.25" x14ac:dyDescent="0.2">
      <c r="A77" s="1122" t="s">
        <v>447</v>
      </c>
      <c r="B77" s="1123"/>
      <c r="C77" s="955"/>
      <c r="D77" s="1121">
        <f>Gesamt!E13</f>
        <v>0</v>
      </c>
      <c r="E77" s="1121"/>
      <c r="F77" s="475">
        <f>SMICD_oHLM</f>
        <v>0</v>
      </c>
      <c r="G77" s="476" t="str">
        <f t="shared" si="3"/>
        <v>ok</v>
      </c>
    </row>
    <row r="78" spans="1:7" ht="25.5" customHeight="1" x14ac:dyDescent="0.2">
      <c r="A78" s="1122" t="s">
        <v>448</v>
      </c>
      <c r="B78" s="1123"/>
      <c r="C78" s="955"/>
      <c r="D78" s="1121">
        <f>Gesamt!E14</f>
        <v>0</v>
      </c>
      <c r="E78" s="1121"/>
      <c r="F78" s="475">
        <f>Summe_weitere_ohneHLM+Summe_konWeitere_ohneHLM</f>
        <v>0</v>
      </c>
      <c r="G78" s="476" t="str">
        <f t="shared" si="3"/>
        <v>ok</v>
      </c>
    </row>
    <row r="79" spans="1:7" x14ac:dyDescent="0.2">
      <c r="A79" s="469"/>
      <c r="B79" s="472"/>
      <c r="D79" s="475"/>
      <c r="F79" s="475"/>
      <c r="G79" s="476"/>
    </row>
    <row r="80" spans="1:7" x14ac:dyDescent="0.2">
      <c r="A80" s="469"/>
      <c r="B80" s="472"/>
      <c r="D80" s="470"/>
      <c r="F80" s="470"/>
      <c r="G80" s="472"/>
    </row>
    <row r="81" spans="1:7" ht="51" customHeight="1" x14ac:dyDescent="0.2">
      <c r="A81" s="1124" t="s">
        <v>325</v>
      </c>
      <c r="B81" s="955"/>
      <c r="C81" s="955"/>
      <c r="D81" s="1126" t="s">
        <v>323</v>
      </c>
      <c r="E81" s="1126"/>
      <c r="F81" s="547" t="s">
        <v>324</v>
      </c>
      <c r="G81" s="472"/>
    </row>
    <row r="82" spans="1:7" x14ac:dyDescent="0.2">
      <c r="A82" s="477" t="s">
        <v>309</v>
      </c>
      <c r="B82" s="472"/>
      <c r="D82" s="472"/>
      <c r="F82" s="470"/>
      <c r="G82" s="472"/>
    </row>
    <row r="83" spans="1:7" ht="14.25" x14ac:dyDescent="0.2">
      <c r="A83" s="1122" t="s">
        <v>316</v>
      </c>
      <c r="B83" s="1123"/>
      <c r="C83" s="955"/>
      <c r="D83" s="1121">
        <f>Gesamt!D31</f>
        <v>0</v>
      </c>
      <c r="E83" s="1121"/>
      <c r="F83" s="475">
        <f>SUM(Gesamt!D21:D30)</f>
        <v>0</v>
      </c>
      <c r="G83" s="476" t="str">
        <f>IF(D83=F83,"ok","Fehler")</f>
        <v>ok</v>
      </c>
    </row>
    <row r="84" spans="1:7" x14ac:dyDescent="0.2">
      <c r="A84" s="477" t="s">
        <v>286</v>
      </c>
      <c r="B84" s="472"/>
      <c r="D84" s="475"/>
      <c r="F84" s="475"/>
      <c r="G84" s="472"/>
    </row>
    <row r="85" spans="1:7" ht="14.25" x14ac:dyDescent="0.2">
      <c r="A85" s="1122" t="s">
        <v>534</v>
      </c>
      <c r="B85" s="1123"/>
      <c r="C85" s="955"/>
      <c r="D85" s="1121">
        <f>Herkunft!D21</f>
        <v>0</v>
      </c>
      <c r="E85" s="1121"/>
      <c r="F85" s="475">
        <f>SUM(Herkunft!D4:D20)</f>
        <v>0</v>
      </c>
      <c r="G85" s="476" t="str">
        <f>IF(D85=F85,"ok","Fehler")</f>
        <v>ok</v>
      </c>
    </row>
    <row r="86" spans="1:7" x14ac:dyDescent="0.2">
      <c r="A86" s="477" t="s">
        <v>526</v>
      </c>
      <c r="B86" s="472"/>
      <c r="D86" s="475"/>
      <c r="F86" s="475"/>
      <c r="G86" s="472"/>
    </row>
    <row r="87" spans="1:7" ht="14.25" x14ac:dyDescent="0.2">
      <c r="A87" s="1122" t="s">
        <v>867</v>
      </c>
      <c r="B87" s="1123"/>
      <c r="C87" s="955"/>
      <c r="D87" s="1121">
        <f>Summe_Klappen_Sternotomie</f>
        <v>0</v>
      </c>
      <c r="E87" s="1121"/>
      <c r="F87" s="475">
        <f>SUM(Klappen!D6:D38)</f>
        <v>0</v>
      </c>
      <c r="G87" s="476" t="str">
        <f>IF(D87=F87,"ok","Fehler")</f>
        <v>ok</v>
      </c>
    </row>
    <row r="88" spans="1:7" ht="14.25" x14ac:dyDescent="0.2">
      <c r="A88" s="1122" t="s">
        <v>868</v>
      </c>
      <c r="B88" s="1123"/>
      <c r="C88" s="955"/>
      <c r="D88" s="1121">
        <f>Summe_Klappen_minimalinvasiv</f>
        <v>0</v>
      </c>
      <c r="E88" s="1121"/>
      <c r="F88" s="475">
        <f>SUM(Klappen!G6:G38)</f>
        <v>0</v>
      </c>
      <c r="G88" s="476" t="str">
        <f>IF(D88=F88,"ok","Fehler")</f>
        <v>ok</v>
      </c>
    </row>
    <row r="89" spans="1:7" ht="14.25" x14ac:dyDescent="0.2">
      <c r="A89" s="1122" t="s">
        <v>869</v>
      </c>
      <c r="B89" s="1123"/>
      <c r="C89" s="955"/>
      <c r="D89" s="1121">
        <f>Summe_Klappen_kathet_mitHLM</f>
        <v>0</v>
      </c>
      <c r="E89" s="1121"/>
      <c r="F89" s="475">
        <f>SUM(Klappen!D43:D50)</f>
        <v>0</v>
      </c>
      <c r="G89" s="476" t="str">
        <f>IF(D89=F89,"ok","Fehler")</f>
        <v>ok</v>
      </c>
    </row>
    <row r="90" spans="1:7" ht="14.25" x14ac:dyDescent="0.2">
      <c r="A90" s="1122" t="s">
        <v>870</v>
      </c>
      <c r="B90" s="1123"/>
      <c r="C90" s="955"/>
      <c r="D90" s="1121">
        <f>Summe_Klappen_kathet_ohneHLM</f>
        <v>0</v>
      </c>
      <c r="E90" s="1121"/>
      <c r="F90" s="475">
        <f>SUM(Klappen!G43:G50)</f>
        <v>0</v>
      </c>
      <c r="G90" s="476" t="str">
        <f>IF(D90=F90,"ok","Fehler")</f>
        <v>ok</v>
      </c>
    </row>
    <row r="91" spans="1:7" x14ac:dyDescent="0.2">
      <c r="A91" s="477" t="s">
        <v>535</v>
      </c>
      <c r="B91" s="472"/>
      <c r="D91" s="475"/>
      <c r="F91" s="475"/>
      <c r="G91" s="472"/>
    </row>
    <row r="92" spans="1:7" ht="14.25" x14ac:dyDescent="0.2">
      <c r="A92" s="1122" t="s">
        <v>871</v>
      </c>
      <c r="B92" s="1123"/>
      <c r="C92" s="955"/>
      <c r="D92" s="1121">
        <f>'ACB1'!V6</f>
        <v>0</v>
      </c>
      <c r="E92" s="1121"/>
      <c r="F92" s="475">
        <f>SUM('ACB1'!H6,'ACB1'!K6,'ACB1'!N6,'ACB1'!Q6,'ACB1'!T6)</f>
        <v>0</v>
      </c>
      <c r="G92" s="476" t="str">
        <f t="shared" ref="G92:G113" si="4">IF(D92=F92,"ok","Fehler")</f>
        <v>ok</v>
      </c>
    </row>
    <row r="93" spans="1:7" ht="25.5" customHeight="1" x14ac:dyDescent="0.2">
      <c r="A93" s="1122" t="s">
        <v>468</v>
      </c>
      <c r="B93" s="1123"/>
      <c r="C93" s="955"/>
      <c r="D93" s="1121">
        <f>'ACB1'!V7</f>
        <v>0</v>
      </c>
      <c r="E93" s="1121"/>
      <c r="F93" s="475">
        <f>SUM('ACB1'!H7,'ACB1'!K7,'ACB1'!N7,'ACB1'!Q7,'ACB1'!T7)</f>
        <v>0</v>
      </c>
      <c r="G93" s="476" t="str">
        <f t="shared" si="4"/>
        <v>ok</v>
      </c>
    </row>
    <row r="94" spans="1:7" ht="25.5" customHeight="1" x14ac:dyDescent="0.2">
      <c r="A94" s="1122" t="s">
        <v>469</v>
      </c>
      <c r="B94" s="1123"/>
      <c r="C94" s="955"/>
      <c r="D94" s="1121">
        <f>'ACB1'!V8</f>
        <v>0</v>
      </c>
      <c r="E94" s="1121"/>
      <c r="F94" s="475">
        <f>SUM('ACB1'!H8,'ACB1'!K8,'ACB1'!N8,'ACB1'!Q8,'ACB1'!T8)</f>
        <v>0</v>
      </c>
      <c r="G94" s="476" t="str">
        <f t="shared" si="4"/>
        <v>ok</v>
      </c>
    </row>
    <row r="95" spans="1:7" ht="14.25" x14ac:dyDescent="0.2">
      <c r="A95" s="1122" t="s">
        <v>470</v>
      </c>
      <c r="B95" s="1123"/>
      <c r="C95" s="955"/>
      <c r="D95" s="1121">
        <f>'ACB1'!V9</f>
        <v>0</v>
      </c>
      <c r="E95" s="1121"/>
      <c r="F95" s="475">
        <f>SUM('ACB1'!E9,'ACB1'!H9,'ACB1'!K9,'ACB1'!N9,'ACB1'!Q9,'ACB1'!T9)</f>
        <v>0</v>
      </c>
      <c r="G95" s="476" t="str">
        <f t="shared" si="4"/>
        <v>ok</v>
      </c>
    </row>
    <row r="96" spans="1:7" ht="14.25" x14ac:dyDescent="0.2">
      <c r="A96" s="1122" t="s">
        <v>854</v>
      </c>
      <c r="B96" s="1123"/>
      <c r="C96" s="955"/>
      <c r="D96" s="1121">
        <f>'ACB1'!V10</f>
        <v>0</v>
      </c>
      <c r="E96" s="1121"/>
      <c r="F96" s="475">
        <f>SUM('ACB1'!E10,'ACB1'!H10,'ACB1'!K10,'ACB1'!N10,'ACB1'!Q10,'ACB1'!T10)</f>
        <v>0</v>
      </c>
      <c r="G96" s="476" t="str">
        <f t="shared" si="4"/>
        <v>ok</v>
      </c>
    </row>
    <row r="97" spans="1:7" ht="14.25" x14ac:dyDescent="0.2">
      <c r="A97" s="1122" t="s">
        <v>855</v>
      </c>
      <c r="B97" s="1123"/>
      <c r="C97" s="955"/>
      <c r="D97" s="1121">
        <f>'ACB1'!V11</f>
        <v>0</v>
      </c>
      <c r="E97" s="1121"/>
      <c r="F97" s="475">
        <f>SUM('ACB1'!E11,'ACB1'!H11,'ACB1'!K11,'ACB1'!N11,'ACB1'!Q11,'ACB1'!T11)</f>
        <v>0</v>
      </c>
      <c r="G97" s="476" t="str">
        <f t="shared" si="4"/>
        <v>ok</v>
      </c>
    </row>
    <row r="98" spans="1:7" ht="14.25" x14ac:dyDescent="0.2">
      <c r="A98" s="1122" t="s">
        <v>856</v>
      </c>
      <c r="B98" s="1123"/>
      <c r="C98" s="955"/>
      <c r="D98" s="1121">
        <f>'ACB1'!V12</f>
        <v>0</v>
      </c>
      <c r="E98" s="1121"/>
      <c r="F98" s="475">
        <f>SUM('ACB1'!E12,'ACB1'!H12,'ACB1'!K12,'ACB1'!N12,'ACB1'!Q12,'ACB1'!T12)</f>
        <v>0</v>
      </c>
      <c r="G98" s="476" t="str">
        <f t="shared" si="4"/>
        <v>ok</v>
      </c>
    </row>
    <row r="99" spans="1:7" ht="14.25" x14ac:dyDescent="0.2">
      <c r="A99" s="1122" t="s">
        <v>471</v>
      </c>
      <c r="B99" s="1123"/>
      <c r="C99" s="955"/>
      <c r="D99" s="1121">
        <f>'ACB1'!V13</f>
        <v>0</v>
      </c>
      <c r="E99" s="1121"/>
      <c r="F99" s="475">
        <f>SUM('ACB1'!H13,'ACB1'!K13,'ACB1'!N13,'ACB1'!Q13,'ACB1'!T13)</f>
        <v>0</v>
      </c>
      <c r="G99" s="476" t="str">
        <f t="shared" si="4"/>
        <v>ok</v>
      </c>
    </row>
    <row r="100" spans="1:7" ht="14.25" x14ac:dyDescent="0.2">
      <c r="A100" s="1122" t="s">
        <v>472</v>
      </c>
      <c r="B100" s="1123"/>
      <c r="C100" s="955"/>
      <c r="D100" s="1121">
        <f>'ACB1'!V14</f>
        <v>0</v>
      </c>
      <c r="E100" s="1121"/>
      <c r="F100" s="475">
        <f>SUM('ACB1'!H14,'ACB1'!K14,'ACB1'!N14,'ACB1'!Q14,'ACB1'!T14)</f>
        <v>0</v>
      </c>
      <c r="G100" s="476" t="str">
        <f t="shared" si="4"/>
        <v>ok</v>
      </c>
    </row>
    <row r="101" spans="1:7" ht="14.25" x14ac:dyDescent="0.2">
      <c r="A101" s="1122" t="s">
        <v>474</v>
      </c>
      <c r="B101" s="1123"/>
      <c r="C101" s="955"/>
      <c r="D101" s="1121">
        <f>'ACB1'!V15</f>
        <v>0</v>
      </c>
      <c r="E101" s="1121"/>
      <c r="F101" s="475">
        <f>SUM('ACB1'!H15,'ACB1'!K15,'ACB1'!N15,'ACB1'!Q15,'ACB1'!T15)</f>
        <v>0</v>
      </c>
      <c r="G101" s="476" t="str">
        <f t="shared" si="4"/>
        <v>ok</v>
      </c>
    </row>
    <row r="102" spans="1:7" ht="22.5" customHeight="1" x14ac:dyDescent="0.2">
      <c r="A102" s="1122" t="s">
        <v>473</v>
      </c>
      <c r="B102" s="1123"/>
      <c r="C102" s="955"/>
      <c r="D102" s="1121">
        <f>'ACB1'!V16</f>
        <v>0</v>
      </c>
      <c r="E102" s="1121"/>
      <c r="F102" s="475">
        <f>SUM('ACB1'!H16,'ACB1'!K16,'ACB1'!N16,'ACB1'!Q16,'ACB1'!T16)</f>
        <v>0</v>
      </c>
      <c r="G102" s="476" t="str">
        <f t="shared" si="4"/>
        <v>ok</v>
      </c>
    </row>
    <row r="103" spans="1:7" ht="14.25" x14ac:dyDescent="0.2">
      <c r="A103" s="1122" t="s">
        <v>475</v>
      </c>
      <c r="B103" s="1123"/>
      <c r="C103" s="955"/>
      <c r="D103" s="1121">
        <f>'ACB1'!V17</f>
        <v>0</v>
      </c>
      <c r="E103" s="1121"/>
      <c r="F103" s="475">
        <f>SUM('ACB1'!E17,'ACB1'!H17,'ACB1'!K17,'ACB1'!N17,'ACB1'!Q17,'ACB1'!T17)</f>
        <v>0</v>
      </c>
      <c r="G103" s="476" t="str">
        <f t="shared" si="4"/>
        <v>ok</v>
      </c>
    </row>
    <row r="104" spans="1:7" ht="14.25" x14ac:dyDescent="0.2">
      <c r="A104" s="1122" t="s">
        <v>476</v>
      </c>
      <c r="B104" s="1123"/>
      <c r="C104" s="955"/>
      <c r="D104" s="1121">
        <f>'ACB1'!V18</f>
        <v>0</v>
      </c>
      <c r="E104" s="1121"/>
      <c r="F104" s="475">
        <f>SUM('ACB1'!H18,'ACB1'!K18,'ACB1'!N18,'ACB1'!Q18,'ACB1'!T18)</f>
        <v>0</v>
      </c>
      <c r="G104" s="476" t="str">
        <f t="shared" si="4"/>
        <v>ok</v>
      </c>
    </row>
    <row r="105" spans="1:7" ht="14.25" x14ac:dyDescent="0.2">
      <c r="A105" s="1122" t="s">
        <v>477</v>
      </c>
      <c r="B105" s="1123"/>
      <c r="C105" s="955"/>
      <c r="D105" s="1121">
        <f>'ACB1'!V19</f>
        <v>0</v>
      </c>
      <c r="E105" s="1121"/>
      <c r="F105" s="475">
        <f>SUM('ACB1'!H19,'ACB1'!K19,'ACB1'!N19,'ACB1'!Q19,'ACB1'!T19)</f>
        <v>0</v>
      </c>
      <c r="G105" s="476" t="str">
        <f t="shared" si="4"/>
        <v>ok</v>
      </c>
    </row>
    <row r="106" spans="1:7" ht="14.25" x14ac:dyDescent="0.2">
      <c r="A106" s="1122" t="s">
        <v>478</v>
      </c>
      <c r="B106" s="1123"/>
      <c r="C106" s="955"/>
      <c r="D106" s="1121">
        <f>'ACB1'!V20</f>
        <v>0</v>
      </c>
      <c r="E106" s="1121"/>
      <c r="F106" s="475">
        <f>SUM('ACB1'!H20,'ACB1'!K20,'ACB1'!N20,'ACB1'!Q20,'ACB1'!T20)</f>
        <v>0</v>
      </c>
      <c r="G106" s="476" t="str">
        <f t="shared" si="4"/>
        <v>ok</v>
      </c>
    </row>
    <row r="107" spans="1:7" ht="14.25" x14ac:dyDescent="0.2">
      <c r="A107" s="1122" t="s">
        <v>479</v>
      </c>
      <c r="B107" s="1123"/>
      <c r="C107" s="955"/>
      <c r="D107" s="1121">
        <f>'ACB1'!V21</f>
        <v>0</v>
      </c>
      <c r="E107" s="1121"/>
      <c r="F107" s="475">
        <f>SUM('ACB1'!H21,'ACB1'!K21,'ACB1'!N21,'ACB1'!Q21,'ACB1'!T21)</f>
        <v>0</v>
      </c>
      <c r="G107" s="476" t="str">
        <f t="shared" si="4"/>
        <v>ok</v>
      </c>
    </row>
    <row r="108" spans="1:7" ht="14.25" x14ac:dyDescent="0.2">
      <c r="A108" s="1122" t="s">
        <v>480</v>
      </c>
      <c r="B108" s="1123"/>
      <c r="C108" s="955"/>
      <c r="D108" s="1121">
        <f>'ACB1'!V22</f>
        <v>0</v>
      </c>
      <c r="E108" s="1121"/>
      <c r="F108" s="475">
        <f>SUM('ACB1'!H22,'ACB1'!K22,'ACB1'!N22,'ACB1'!Q22,'ACB1'!T22)</f>
        <v>0</v>
      </c>
      <c r="G108" s="476" t="str">
        <f t="shared" si="4"/>
        <v>ok</v>
      </c>
    </row>
    <row r="109" spans="1:7" ht="14.25" x14ac:dyDescent="0.2">
      <c r="A109" s="1122" t="s">
        <v>481</v>
      </c>
      <c r="B109" s="1123"/>
      <c r="C109" s="955"/>
      <c r="D109" s="1121">
        <f>'ACB1'!V23</f>
        <v>0</v>
      </c>
      <c r="E109" s="1121"/>
      <c r="F109" s="475">
        <f>SUM('ACB1'!H23,'ACB1'!K23,'ACB1'!N23,'ACB1'!Q23,'ACB1'!T23)</f>
        <v>0</v>
      </c>
      <c r="G109" s="476" t="str">
        <f t="shared" si="4"/>
        <v>ok</v>
      </c>
    </row>
    <row r="110" spans="1:7" ht="14.25" x14ac:dyDescent="0.2">
      <c r="A110" s="1122" t="s">
        <v>854</v>
      </c>
      <c r="B110" s="1123"/>
      <c r="C110" s="955"/>
      <c r="D110" s="1121">
        <f>'ACB1'!V24</f>
        <v>0</v>
      </c>
      <c r="E110" s="1121"/>
      <c r="F110" s="475">
        <f>SUM('ACB1'!H24,'ACB1'!K24,'ACB1'!N24,'ACB1'!Q24,'ACB1'!T24)</f>
        <v>0</v>
      </c>
      <c r="G110" s="476" t="str">
        <f>IF(D110=F110,"ok","Fehler")</f>
        <v>ok</v>
      </c>
    </row>
    <row r="111" spans="1:7" ht="14.25" x14ac:dyDescent="0.2">
      <c r="A111" s="1122" t="s">
        <v>855</v>
      </c>
      <c r="B111" s="1123"/>
      <c r="C111" s="955"/>
      <c r="D111" s="1121">
        <f>'ACB1'!V25</f>
        <v>0</v>
      </c>
      <c r="E111" s="1121"/>
      <c r="F111" s="475">
        <f>SUM('ACB1'!H25,'ACB1'!K25,'ACB1'!N25,'ACB1'!Q25,'ACB1'!T25)</f>
        <v>0</v>
      </c>
      <c r="G111" s="476" t="str">
        <f>IF(D111=F111,"ok","Fehler")</f>
        <v>ok</v>
      </c>
    </row>
    <row r="112" spans="1:7" ht="14.25" x14ac:dyDescent="0.2">
      <c r="A112" s="1122" t="s">
        <v>856</v>
      </c>
      <c r="B112" s="1123"/>
      <c r="C112" s="955"/>
      <c r="D112" s="1121">
        <f>'ACB1'!V26</f>
        <v>0</v>
      </c>
      <c r="E112" s="1121"/>
      <c r="F112" s="475">
        <f>SUM('ACB1'!H26,'ACB1'!K26,'ACB1'!N26,'ACB1'!Q26,'ACB1'!T26)</f>
        <v>0</v>
      </c>
      <c r="G112" s="476" t="str">
        <f>IF(D112=F112,"ok","Fehler")</f>
        <v>ok</v>
      </c>
    </row>
    <row r="113" spans="1:7" ht="14.25" x14ac:dyDescent="0.2">
      <c r="A113" s="1122" t="s">
        <v>482</v>
      </c>
      <c r="B113" s="1123"/>
      <c r="C113" s="955"/>
      <c r="D113" s="1121">
        <f>'ACB1'!V27</f>
        <v>0</v>
      </c>
      <c r="E113" s="1121"/>
      <c r="F113" s="475">
        <f>SUM('ACB1'!H27,'ACB1'!K27,'ACB1'!N27,'ACB1'!Q27,'ACB1'!T27)</f>
        <v>0</v>
      </c>
      <c r="G113" s="476" t="str">
        <f t="shared" si="4"/>
        <v>ok</v>
      </c>
    </row>
    <row r="114" spans="1:7" ht="14.25" x14ac:dyDescent="0.2">
      <c r="A114" s="1127" t="s">
        <v>759</v>
      </c>
      <c r="B114" s="1123"/>
      <c r="D114" s="475"/>
      <c r="F114" s="475"/>
      <c r="G114" s="472"/>
    </row>
    <row r="115" spans="1:7" ht="14.25" x14ac:dyDescent="0.2">
      <c r="A115" s="1122" t="s">
        <v>483</v>
      </c>
      <c r="B115" s="1123"/>
      <c r="C115" s="955"/>
      <c r="D115" s="1121">
        <f>Summe_Aorta_mitHLM</f>
        <v>0</v>
      </c>
      <c r="E115" s="1121"/>
      <c r="F115" s="475">
        <f>SUM(andere!D7:D16,andere!D5)</f>
        <v>0</v>
      </c>
      <c r="G115" s="476" t="str">
        <f>IF(D115=F115,"ok","Fehler")</f>
        <v>ok</v>
      </c>
    </row>
    <row r="116" spans="1:7" ht="14.25" x14ac:dyDescent="0.2">
      <c r="A116" s="1122" t="s">
        <v>484</v>
      </c>
      <c r="B116" s="1123"/>
      <c r="C116" s="955"/>
      <c r="D116" s="1121">
        <f>Summe_Aorta_ohneHLM</f>
        <v>0</v>
      </c>
      <c r="E116" s="1121"/>
      <c r="F116" s="475">
        <f>SUM(andere!G14:G16)</f>
        <v>0</v>
      </c>
      <c r="G116" s="476" t="str">
        <f>IF(D116=F116,"ok","Fehler")</f>
        <v>ok</v>
      </c>
    </row>
    <row r="117" spans="1:7" ht="14.25" x14ac:dyDescent="0.2">
      <c r="A117" s="1122" t="s">
        <v>485</v>
      </c>
      <c r="B117" s="1123"/>
      <c r="C117" s="955"/>
      <c r="D117" s="1121">
        <f>Summe_andereHerz_mitHLM</f>
        <v>0</v>
      </c>
      <c r="E117" s="1121"/>
      <c r="F117" s="475">
        <f>SUM(andere!D19:D27)+SUM(andere!D29:D45)</f>
        <v>0</v>
      </c>
      <c r="G117" s="476" t="str">
        <f>IF(D117=F117,"ok","Fehler")</f>
        <v>ok</v>
      </c>
    </row>
    <row r="118" spans="1:7" ht="14.25" x14ac:dyDescent="0.2">
      <c r="A118" s="1122" t="s">
        <v>486</v>
      </c>
      <c r="B118" s="1123"/>
      <c r="C118" s="955"/>
      <c r="D118" s="1121">
        <f>Summe_andereHerz_ohneHLM</f>
        <v>0</v>
      </c>
      <c r="E118" s="1121"/>
      <c r="F118" s="475">
        <f>SUM(andere!G19,andere!G22,andere!G24,andere!G29:G45,andere!G26:G27,)</f>
        <v>0</v>
      </c>
      <c r="G118" s="476" t="str">
        <f>IF(D118=F118,"ok","Fehler")</f>
        <v>ok</v>
      </c>
    </row>
    <row r="119" spans="1:7" ht="14.25" x14ac:dyDescent="0.2">
      <c r="A119" s="1127" t="s">
        <v>487</v>
      </c>
      <c r="B119" s="1123"/>
      <c r="C119" s="955"/>
      <c r="D119" s="475"/>
      <c r="F119" s="475"/>
      <c r="G119" s="476"/>
    </row>
    <row r="120" spans="1:7" ht="14.25" x14ac:dyDescent="0.2">
      <c r="A120" s="1122" t="s">
        <v>74</v>
      </c>
      <c r="B120" s="1123"/>
      <c r="C120" s="955"/>
      <c r="D120" s="1121">
        <f>SMICD_mHLM</f>
        <v>0</v>
      </c>
      <c r="E120" s="1121"/>
      <c r="F120" s="475">
        <f>SUM(SMICD!D5:D16)+SUM(SMICD!D18:D27)+SUM(SMICD!D29:D33)</f>
        <v>0</v>
      </c>
      <c r="G120" s="476" t="str">
        <f>IF(D120=F120,"ok","Fehler")</f>
        <v>ok</v>
      </c>
    </row>
    <row r="121" spans="1:7" ht="14.25" x14ac:dyDescent="0.2">
      <c r="A121" s="1122" t="s">
        <v>75</v>
      </c>
      <c r="B121" s="1123"/>
      <c r="C121" s="955"/>
      <c r="D121" s="1121">
        <f>SMICD_oHLM</f>
        <v>0</v>
      </c>
      <c r="E121" s="1121"/>
      <c r="F121" s="475">
        <f>SUM(SMICD!G5:G16)+SUM(SMICD!G18:G27)+SUM(SMICD!G29:G33)</f>
        <v>0</v>
      </c>
      <c r="G121" s="476" t="str">
        <f>IF(D121=F121,"ok","Fehler")</f>
        <v>ok</v>
      </c>
    </row>
    <row r="122" spans="1:7" ht="14.25" x14ac:dyDescent="0.2">
      <c r="A122" s="1122" t="s">
        <v>76</v>
      </c>
      <c r="B122" s="1123"/>
      <c r="C122" s="955"/>
      <c r="D122" s="1121">
        <f>Summe_weitere_mitHLM</f>
        <v>0</v>
      </c>
      <c r="E122" s="1121"/>
      <c r="F122" s="475">
        <f>SUM(SMICD!D36:D40)+SMICD!D43</f>
        <v>0</v>
      </c>
      <c r="G122" s="476" t="str">
        <f>IF(D122=F122,"ok","Fehler")</f>
        <v>ok</v>
      </c>
    </row>
    <row r="123" spans="1:7" ht="14.25" x14ac:dyDescent="0.2">
      <c r="A123" s="1122" t="s">
        <v>77</v>
      </c>
      <c r="B123" s="1123"/>
      <c r="C123" s="955"/>
      <c r="D123" s="1121">
        <f>Summe_weitere_ohneHLM</f>
        <v>0</v>
      </c>
      <c r="E123" s="1121"/>
      <c r="F123" s="475">
        <f>SUM(SMICD!G36:G43)</f>
        <v>0</v>
      </c>
      <c r="G123" s="476" t="str">
        <f>IF(D123=F123,"ok","Fehler")</f>
        <v>ok</v>
      </c>
    </row>
    <row r="124" spans="1:7" ht="14.25" x14ac:dyDescent="0.2">
      <c r="A124" s="1127" t="s">
        <v>78</v>
      </c>
      <c r="B124" s="1123"/>
      <c r="D124" s="475"/>
      <c r="F124" s="475"/>
      <c r="G124" s="476"/>
    </row>
    <row r="125" spans="1:7" ht="14.25" x14ac:dyDescent="0.2">
      <c r="A125" s="1122" t="s">
        <v>79</v>
      </c>
      <c r="B125" s="1123"/>
      <c r="C125" s="955"/>
      <c r="D125" s="1121">
        <f>Summe_AD_mitHLM</f>
        <v>0</v>
      </c>
      <c r="E125" s="1121"/>
      <c r="F125" s="475">
        <f>SUM(AD!D7:D16)</f>
        <v>0</v>
      </c>
      <c r="G125" s="476" t="str">
        <f>IF(D125=F125,"ok","Fehler")</f>
        <v>ok</v>
      </c>
    </row>
    <row r="126" spans="1:7" ht="14.25" x14ac:dyDescent="0.2">
      <c r="A126" s="1122" t="s">
        <v>80</v>
      </c>
      <c r="B126" s="1123"/>
      <c r="C126" s="955"/>
      <c r="D126" s="1121">
        <f>Summe_AD_ohneHLM</f>
        <v>0</v>
      </c>
      <c r="E126" s="1121"/>
      <c r="F126" s="475">
        <f>SUM(AD!F7:F16)</f>
        <v>0</v>
      </c>
      <c r="G126" s="476" t="str">
        <f>IF(D126=F126,"ok","Fehler")</f>
        <v>ok</v>
      </c>
    </row>
    <row r="127" spans="1:7" x14ac:dyDescent="0.2">
      <c r="A127" s="477" t="s">
        <v>828</v>
      </c>
      <c r="B127" s="472"/>
      <c r="D127" s="475"/>
      <c r="F127" s="475"/>
      <c r="G127" s="476"/>
    </row>
    <row r="128" spans="1:7" ht="24" customHeight="1" x14ac:dyDescent="0.2">
      <c r="A128" s="1122" t="s">
        <v>292</v>
      </c>
      <c r="B128" s="1123"/>
      <c r="C128" s="955"/>
      <c r="D128" s="1121">
        <f>kongenital!N42</f>
        <v>0</v>
      </c>
      <c r="E128" s="1121"/>
      <c r="F128" s="475">
        <f>kongenital!G39+kongenital!G50+kongenital!M39</f>
        <v>0</v>
      </c>
      <c r="G128" s="476" t="str">
        <f>IF(D128=F128,"ok","Fehler")</f>
        <v>ok</v>
      </c>
    </row>
    <row r="129" spans="1:7" ht="14.25" x14ac:dyDescent="0.2">
      <c r="A129" s="1122" t="s">
        <v>81</v>
      </c>
      <c r="B129" s="1123"/>
      <c r="C129" s="955"/>
      <c r="D129" s="1121">
        <f>Summe_konHerz_mitHLM</f>
        <v>0</v>
      </c>
      <c r="E129" s="1121"/>
      <c r="F129" s="475">
        <f>kongenital!C39+kongenital!E39+kongenital!G39</f>
        <v>0</v>
      </c>
      <c r="G129" s="476" t="str">
        <f>IF(D129=F129,"ok","Fehler")</f>
        <v>ok</v>
      </c>
    </row>
    <row r="130" spans="1:7" ht="14.25" x14ac:dyDescent="0.2">
      <c r="A130" s="1122" t="s">
        <v>82</v>
      </c>
      <c r="B130" s="1123"/>
      <c r="C130" s="955"/>
      <c r="D130" s="1121">
        <f>Summe_konHerz_ohneHLM</f>
        <v>0</v>
      </c>
      <c r="E130" s="1121"/>
      <c r="F130" s="475">
        <f>kongenital!I39+kongenital!K39+kongenital!M39</f>
        <v>0</v>
      </c>
      <c r="G130" s="476" t="str">
        <f>IF(D130=F130,"ok","Fehler")</f>
        <v>ok</v>
      </c>
    </row>
    <row r="131" spans="1:7" ht="14.25" x14ac:dyDescent="0.2">
      <c r="A131" s="1122" t="s">
        <v>820</v>
      </c>
      <c r="B131" s="1123"/>
      <c r="C131" s="955"/>
      <c r="D131" s="1121">
        <f>Summe_konWeitere_mitHLM</f>
        <v>0</v>
      </c>
      <c r="E131" s="1121"/>
      <c r="F131" s="475">
        <f>kongenital!C50+kongenital!E50+kongenital!G50</f>
        <v>0</v>
      </c>
      <c r="G131" s="476" t="str">
        <f>IF(D131=F131,"ok","Fehler")</f>
        <v>ok</v>
      </c>
    </row>
    <row r="132" spans="1:7" ht="14.25" x14ac:dyDescent="0.2">
      <c r="A132" s="1122" t="s">
        <v>821</v>
      </c>
      <c r="B132" s="1123"/>
      <c r="C132" s="955"/>
      <c r="D132" s="1121">
        <f>Summe_konWeitere_ohneHLM</f>
        <v>0</v>
      </c>
      <c r="E132" s="1121"/>
      <c r="F132" s="475">
        <f>kongenital!I50+kongenital!K50+kongenital!M50</f>
        <v>0</v>
      </c>
      <c r="G132" s="476" t="str">
        <f>IF(D132=F132,"ok","Fehler")</f>
        <v>ok</v>
      </c>
    </row>
    <row r="133" spans="1:7" ht="14.25" x14ac:dyDescent="0.2">
      <c r="A133" s="1122"/>
      <c r="B133" s="1123"/>
      <c r="D133" s="475"/>
      <c r="F133" s="475"/>
      <c r="G133" s="476"/>
    </row>
    <row r="134" spans="1:7" ht="14.25" x14ac:dyDescent="0.2">
      <c r="A134" s="1122" t="s">
        <v>824</v>
      </c>
      <c r="B134" s="1123"/>
      <c r="C134" s="955"/>
      <c r="D134" s="1121">
        <f>kongenital!C39</f>
        <v>0</v>
      </c>
      <c r="E134" s="1121"/>
      <c r="F134" s="475">
        <f>SUM(kongenital!C7:C23,kongenital!C27:C38)</f>
        <v>0</v>
      </c>
      <c r="G134" s="476" t="str">
        <f t="shared" ref="G134:G139" si="5">IF(D134=F134,"ok","Fehler")</f>
        <v>ok</v>
      </c>
    </row>
    <row r="135" spans="1:7" ht="14.25" x14ac:dyDescent="0.2">
      <c r="A135" s="1122" t="s">
        <v>825</v>
      </c>
      <c r="B135" s="1123"/>
      <c r="C135" s="955"/>
      <c r="D135" s="1121">
        <f>kongenital!E39</f>
        <v>0</v>
      </c>
      <c r="E135" s="1121"/>
      <c r="F135" s="475">
        <f>SUM(kongenital!E7:E38)</f>
        <v>0</v>
      </c>
      <c r="G135" s="476" t="str">
        <f t="shared" si="5"/>
        <v>ok</v>
      </c>
    </row>
    <row r="136" spans="1:7" ht="14.25" x14ac:dyDescent="0.2">
      <c r="A136" s="1122" t="s">
        <v>822</v>
      </c>
      <c r="B136" s="1123"/>
      <c r="C136" s="955"/>
      <c r="D136" s="1121">
        <f>kongenital!G39</f>
        <v>0</v>
      </c>
      <c r="E136" s="1121"/>
      <c r="F136" s="475">
        <f>SUM(kongenital!G7:G38)</f>
        <v>0</v>
      </c>
      <c r="G136" s="476" t="str">
        <f t="shared" si="5"/>
        <v>ok</v>
      </c>
    </row>
    <row r="137" spans="1:7" ht="14.25" x14ac:dyDescent="0.2">
      <c r="A137" s="1122" t="s">
        <v>826</v>
      </c>
      <c r="B137" s="1123"/>
      <c r="C137" s="955"/>
      <c r="D137" s="1121">
        <f>kongenital!I39</f>
        <v>0</v>
      </c>
      <c r="E137" s="1121"/>
      <c r="F137" s="475">
        <f>SUM(kongenital!I7:I23,kongenital!I27:I38)</f>
        <v>0</v>
      </c>
      <c r="G137" s="476" t="str">
        <f t="shared" si="5"/>
        <v>ok</v>
      </c>
    </row>
    <row r="138" spans="1:7" ht="14.25" x14ac:dyDescent="0.2">
      <c r="A138" s="1122" t="s">
        <v>827</v>
      </c>
      <c r="B138" s="1123"/>
      <c r="C138" s="955"/>
      <c r="D138" s="1121">
        <f>kongenital!K39</f>
        <v>0</v>
      </c>
      <c r="E138" s="1121"/>
      <c r="F138" s="475">
        <f>SUM(kongenital!K7:K23)+SUM(kongenital!K26:K38)</f>
        <v>0</v>
      </c>
      <c r="G138" s="476" t="str">
        <f t="shared" si="5"/>
        <v>ok</v>
      </c>
    </row>
    <row r="139" spans="1:7" ht="14.25" x14ac:dyDescent="0.2">
      <c r="A139" s="1122" t="s">
        <v>823</v>
      </c>
      <c r="B139" s="1123"/>
      <c r="C139" s="955"/>
      <c r="D139" s="1121">
        <f>kongenital!M39</f>
        <v>0</v>
      </c>
      <c r="E139" s="1121"/>
      <c r="F139" s="475">
        <f>SUM(kongenital!M7:M23)+SUM(kongenital!M26:M38)</f>
        <v>0</v>
      </c>
      <c r="G139" s="476" t="str">
        <f t="shared" si="5"/>
        <v>ok</v>
      </c>
    </row>
    <row r="140" spans="1:7" x14ac:dyDescent="0.2">
      <c r="A140" s="469"/>
      <c r="B140" s="472"/>
      <c r="D140" s="475"/>
      <c r="F140" s="475"/>
      <c r="G140" s="476"/>
    </row>
    <row r="141" spans="1:7" ht="14.25" x14ac:dyDescent="0.2">
      <c r="A141" s="1122" t="s">
        <v>183</v>
      </c>
      <c r="B141" s="1123"/>
      <c r="C141" s="955"/>
      <c r="D141" s="1121">
        <f>kongenital!E50</f>
        <v>0</v>
      </c>
      <c r="E141" s="1121"/>
      <c r="F141" s="475">
        <f>SUM(kongenital!E44:E49)</f>
        <v>0</v>
      </c>
      <c r="G141" s="476" t="str">
        <f>IF(D141=F141,"ok","Fehler")</f>
        <v>ok</v>
      </c>
    </row>
    <row r="142" spans="1:7" ht="14.25" x14ac:dyDescent="0.2">
      <c r="A142" s="1122" t="s">
        <v>180</v>
      </c>
      <c r="B142" s="1123"/>
      <c r="C142" s="955"/>
      <c r="D142" s="1121">
        <f>kongenital!G50</f>
        <v>0</v>
      </c>
      <c r="E142" s="1121"/>
      <c r="F142" s="475">
        <f>SUM(kongenital!G44:G49)</f>
        <v>0</v>
      </c>
      <c r="G142" s="476" t="str">
        <f>IF(D142=F142,"ok","Fehler")</f>
        <v>ok</v>
      </c>
    </row>
    <row r="143" spans="1:7" ht="14.25" x14ac:dyDescent="0.2">
      <c r="A143" s="1122" t="s">
        <v>181</v>
      </c>
      <c r="B143" s="1123"/>
      <c r="C143" s="955"/>
      <c r="D143" s="1121">
        <f>kongenital!K50</f>
        <v>0</v>
      </c>
      <c r="E143" s="1121"/>
      <c r="F143" s="475">
        <f>SUM(kongenital!K44:K49)</f>
        <v>0</v>
      </c>
      <c r="G143" s="476" t="str">
        <f>IF(D143=F143,"ok","Fehler")</f>
        <v>ok</v>
      </c>
    </row>
    <row r="144" spans="1:7" ht="14.25" x14ac:dyDescent="0.2">
      <c r="A144" s="1122" t="s">
        <v>182</v>
      </c>
      <c r="B144" s="1123"/>
      <c r="C144" s="955"/>
      <c r="D144" s="1121">
        <f>kongenital!M50</f>
        <v>0</v>
      </c>
      <c r="E144" s="1121"/>
      <c r="F144" s="475">
        <f>SUM(kongenital!M44:M49)</f>
        <v>0</v>
      </c>
      <c r="G144" s="476" t="str">
        <f>IF(D144=F144,"ok","Fehler")</f>
        <v>ok</v>
      </c>
    </row>
    <row r="146" spans="1:1" x14ac:dyDescent="0.2">
      <c r="A146" s="463"/>
    </row>
    <row r="147" spans="1:1" x14ac:dyDescent="0.2">
      <c r="A147" s="463"/>
    </row>
    <row r="148" spans="1:1" x14ac:dyDescent="0.2">
      <c r="A148" s="463"/>
    </row>
  </sheetData>
  <mergeCells count="203">
    <mergeCell ref="A40:C40"/>
    <mergeCell ref="A30:B30"/>
    <mergeCell ref="E2:F2"/>
    <mergeCell ref="E3:F3"/>
    <mergeCell ref="E9:F9"/>
    <mergeCell ref="F28:G28"/>
    <mergeCell ref="D22:E22"/>
    <mergeCell ref="D26:E26"/>
    <mergeCell ref="D27:E27"/>
    <mergeCell ref="E39:F39"/>
    <mergeCell ref="D69:E69"/>
    <mergeCell ref="E40:F40"/>
    <mergeCell ref="D23:E23"/>
    <mergeCell ref="D24:E24"/>
    <mergeCell ref="A59:C59"/>
    <mergeCell ref="D63:E63"/>
    <mergeCell ref="A61:C61"/>
    <mergeCell ref="A62:C62"/>
    <mergeCell ref="D34:F34"/>
    <mergeCell ref="D35:F35"/>
    <mergeCell ref="D36:F36"/>
    <mergeCell ref="D47:E47"/>
    <mergeCell ref="A58:C58"/>
    <mergeCell ref="D42:E42"/>
    <mergeCell ref="E38:F38"/>
    <mergeCell ref="D53:E53"/>
    <mergeCell ref="A49:C49"/>
    <mergeCell ref="A50:C50"/>
    <mergeCell ref="D50:E50"/>
    <mergeCell ref="A46:C46"/>
    <mergeCell ref="A53:C53"/>
    <mergeCell ref="A47:C47"/>
    <mergeCell ref="A48:C48"/>
    <mergeCell ref="A39:C39"/>
    <mergeCell ref="D87:E87"/>
    <mergeCell ref="A87:C87"/>
    <mergeCell ref="D88:E88"/>
    <mergeCell ref="D89:E89"/>
    <mergeCell ref="D90:E90"/>
    <mergeCell ref="D92:E92"/>
    <mergeCell ref="A92:C92"/>
    <mergeCell ref="A94:C94"/>
    <mergeCell ref="A95:C95"/>
    <mergeCell ref="A90:C90"/>
    <mergeCell ref="D94:E94"/>
    <mergeCell ref="D105:E105"/>
    <mergeCell ref="A98:C98"/>
    <mergeCell ref="D106:E106"/>
    <mergeCell ref="A78:C78"/>
    <mergeCell ref="A114:B114"/>
    <mergeCell ref="A109:C109"/>
    <mergeCell ref="A111:C111"/>
    <mergeCell ref="A83:C83"/>
    <mergeCell ref="A99:C99"/>
    <mergeCell ref="A97:C97"/>
    <mergeCell ref="A96:C96"/>
    <mergeCell ref="A88:C88"/>
    <mergeCell ref="A89:C89"/>
    <mergeCell ref="A100:C100"/>
    <mergeCell ref="A101:C101"/>
    <mergeCell ref="A102:C102"/>
    <mergeCell ref="A107:C107"/>
    <mergeCell ref="A113:C113"/>
    <mergeCell ref="A103:C103"/>
    <mergeCell ref="A104:C104"/>
    <mergeCell ref="A106:C106"/>
    <mergeCell ref="A110:C110"/>
    <mergeCell ref="A112:C112"/>
    <mergeCell ref="D95:E95"/>
    <mergeCell ref="A115:C115"/>
    <mergeCell ref="A56:C56"/>
    <mergeCell ref="A54:C54"/>
    <mergeCell ref="A66:C66"/>
    <mergeCell ref="A68:C68"/>
    <mergeCell ref="A69:C69"/>
    <mergeCell ref="A72:C72"/>
    <mergeCell ref="A74:C74"/>
    <mergeCell ref="A34:C34"/>
    <mergeCell ref="A35:C35"/>
    <mergeCell ref="A36:C36"/>
    <mergeCell ref="A38:C38"/>
    <mergeCell ref="A44:C44"/>
    <mergeCell ref="A45:C45"/>
    <mergeCell ref="A73:C73"/>
    <mergeCell ref="A55:C55"/>
    <mergeCell ref="A52:C52"/>
    <mergeCell ref="A42:C42"/>
    <mergeCell ref="A108:C108"/>
    <mergeCell ref="A105:C105"/>
    <mergeCell ref="A93:C93"/>
    <mergeCell ref="A85:C85"/>
    <mergeCell ref="A57:C57"/>
    <mergeCell ref="A67:C67"/>
    <mergeCell ref="A142:C142"/>
    <mergeCell ref="A137:C137"/>
    <mergeCell ref="A130:C130"/>
    <mergeCell ref="A131:C131"/>
    <mergeCell ref="A132:C132"/>
    <mergeCell ref="A133:B133"/>
    <mergeCell ref="A116:C116"/>
    <mergeCell ref="A136:C136"/>
    <mergeCell ref="A134:C134"/>
    <mergeCell ref="A135:C135"/>
    <mergeCell ref="A129:C129"/>
    <mergeCell ref="A128:C128"/>
    <mergeCell ref="A120:C120"/>
    <mergeCell ref="A126:C126"/>
    <mergeCell ref="A124:B124"/>
    <mergeCell ref="A123:C123"/>
    <mergeCell ref="A121:C121"/>
    <mergeCell ref="A125:C125"/>
    <mergeCell ref="A119:C119"/>
    <mergeCell ref="A122:C122"/>
    <mergeCell ref="A117:C117"/>
    <mergeCell ref="A118:C118"/>
    <mergeCell ref="D123:E123"/>
    <mergeCell ref="D31:H31"/>
    <mergeCell ref="D43:E43"/>
    <mergeCell ref="D44:E44"/>
    <mergeCell ref="D45:E45"/>
    <mergeCell ref="D46:E46"/>
    <mergeCell ref="D81:E81"/>
    <mergeCell ref="D66:E66"/>
    <mergeCell ref="D97:E97"/>
    <mergeCell ref="D107:E107"/>
    <mergeCell ref="D52:E52"/>
    <mergeCell ref="D72:E72"/>
    <mergeCell ref="D73:E73"/>
    <mergeCell ref="D75:E75"/>
    <mergeCell ref="D74:E74"/>
    <mergeCell ref="D78:E78"/>
    <mergeCell ref="D93:E93"/>
    <mergeCell ref="D61:E61"/>
    <mergeCell ref="D71:E71"/>
    <mergeCell ref="D99:E99"/>
    <mergeCell ref="D98:E98"/>
    <mergeCell ref="D96:E96"/>
    <mergeCell ref="D54:E54"/>
    <mergeCell ref="D104:E104"/>
    <mergeCell ref="A144:C144"/>
    <mergeCell ref="A143:C143"/>
    <mergeCell ref="A138:C138"/>
    <mergeCell ref="A139:C139"/>
    <mergeCell ref="A141:C141"/>
    <mergeCell ref="D100:E100"/>
    <mergeCell ref="D101:E101"/>
    <mergeCell ref="D102:E102"/>
    <mergeCell ref="D59:E59"/>
    <mergeCell ref="D103:E103"/>
    <mergeCell ref="D121:E121"/>
    <mergeCell ref="D122:E122"/>
    <mergeCell ref="D125:E125"/>
    <mergeCell ref="D108:E108"/>
    <mergeCell ref="D109:E109"/>
    <mergeCell ref="D113:E113"/>
    <mergeCell ref="D115:E115"/>
    <mergeCell ref="D110:E110"/>
    <mergeCell ref="D111:E111"/>
    <mergeCell ref="D112:E112"/>
    <mergeCell ref="D116:E116"/>
    <mergeCell ref="D117:E117"/>
    <mergeCell ref="D118:E118"/>
    <mergeCell ref="D120:E120"/>
    <mergeCell ref="D143:E143"/>
    <mergeCell ref="D126:E126"/>
    <mergeCell ref="D128:E128"/>
    <mergeCell ref="D129:E129"/>
    <mergeCell ref="D130:E130"/>
    <mergeCell ref="D144:E144"/>
    <mergeCell ref="D138:E138"/>
    <mergeCell ref="D139:E139"/>
    <mergeCell ref="D141:E141"/>
    <mergeCell ref="D142:E142"/>
    <mergeCell ref="D136:E136"/>
    <mergeCell ref="D137:E137"/>
    <mergeCell ref="D131:E131"/>
    <mergeCell ref="D132:E132"/>
    <mergeCell ref="D134:E134"/>
    <mergeCell ref="D135:E135"/>
    <mergeCell ref="D55:E55"/>
    <mergeCell ref="D57:E57"/>
    <mergeCell ref="D56:E56"/>
    <mergeCell ref="D65:E65"/>
    <mergeCell ref="D67:E67"/>
    <mergeCell ref="D58:E58"/>
    <mergeCell ref="D85:E85"/>
    <mergeCell ref="A43:C43"/>
    <mergeCell ref="A77:C77"/>
    <mergeCell ref="A71:C71"/>
    <mergeCell ref="A65:C65"/>
    <mergeCell ref="D62:E62"/>
    <mergeCell ref="D76:E76"/>
    <mergeCell ref="D68:E68"/>
    <mergeCell ref="D48:E48"/>
    <mergeCell ref="D49:E49"/>
    <mergeCell ref="D83:E83"/>
    <mergeCell ref="D77:E77"/>
    <mergeCell ref="A76:C76"/>
    <mergeCell ref="A81:C81"/>
    <mergeCell ref="A63:C63"/>
    <mergeCell ref="A64:C64"/>
    <mergeCell ref="A75:C75"/>
    <mergeCell ref="D64:E64"/>
  </mergeCells>
  <phoneticPr fontId="0" type="noConversion"/>
  <conditionalFormatting sqref="D31">
    <cfRule type="expression" dxfId="9" priority="3" stopIfTrue="1">
      <formula>$A$32&gt;0</formula>
    </cfRule>
  </conditionalFormatting>
  <conditionalFormatting sqref="D34:D36">
    <cfRule type="expression" dxfId="8" priority="4" stopIfTrue="1">
      <formula>G34="Fehler"</formula>
    </cfRule>
  </conditionalFormatting>
  <conditionalFormatting sqref="D43:D50 D52:D59 D62:D69 D71:D79 D83:D144">
    <cfRule type="expression" dxfId="7" priority="7" stopIfTrue="1">
      <formula>G43="Fehler"</formula>
    </cfRule>
  </conditionalFormatting>
  <conditionalFormatting sqref="E38:F40 E41">
    <cfRule type="expression" dxfId="6" priority="13" stopIfTrue="1">
      <formula>G38="Fehler"</formula>
    </cfRule>
  </conditionalFormatting>
  <conditionalFormatting sqref="F41">
    <cfRule type="expression" dxfId="5" priority="17" stopIfTrue="1">
      <formula>G41="Fehler"</formula>
    </cfRule>
  </conditionalFormatting>
  <conditionalFormatting sqref="F42 F61 F81">
    <cfRule type="expression" dxfId="4" priority="6" stopIfTrue="1">
      <formula>D42="Fehler"</formula>
    </cfRule>
  </conditionalFormatting>
  <conditionalFormatting sqref="F43:F50 F52:F59 F62:F69 F71:F79 F83:F144">
    <cfRule type="expression" dxfId="3" priority="1" stopIfTrue="1">
      <formula>G43="Fehler"</formula>
    </cfRule>
  </conditionalFormatting>
  <conditionalFormatting sqref="G34:G36 D37 G38:G41 D42 G43:G50 G52:G59 D61 G62:G69 G71:G79 D81 G83 G85 G87:G90 G92:G113 G115:G143">
    <cfRule type="cellIs" dxfId="2" priority="2" stopIfTrue="1" operator="equal">
      <formula>"Fehler"</formula>
    </cfRule>
  </conditionalFormatting>
  <conditionalFormatting sqref="G37">
    <cfRule type="expression" dxfId="1" priority="5" stopIfTrue="1">
      <formula>D37="Fehler"</formula>
    </cfRule>
  </conditionalFormatting>
  <conditionalFormatting sqref="H38">
    <cfRule type="expression" dxfId="0" priority="14" stopIfTrue="1">
      <formula>#REF!="Fehler"</formula>
    </cfRule>
  </conditionalFormatting>
  <pageMargins left="0.78740157480314965" right="0.19685039370078741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indexed="44"/>
    <pageSetUpPr fitToPage="1"/>
  </sheetPr>
  <dimension ref="A1:H34"/>
  <sheetViews>
    <sheetView workbookViewId="0">
      <pane ySplit="5" topLeftCell="A6" activePane="bottomLeft" state="frozen"/>
      <selection activeCell="A2" sqref="A2:I2"/>
      <selection pane="bottomLeft" activeCell="L27" sqref="L27"/>
    </sheetView>
  </sheetViews>
  <sheetFormatPr baseColWidth="10" defaultRowHeight="14.25" x14ac:dyDescent="0.2"/>
  <cols>
    <col min="1" max="1" width="10.75" style="5" customWidth="1"/>
    <col min="2" max="2" width="31.25" style="1" customWidth="1"/>
    <col min="3" max="3" width="5.375" style="2" customWidth="1"/>
    <col min="4" max="4" width="7.75" style="2" customWidth="1"/>
    <col min="5" max="5" width="4.875" style="3" customWidth="1"/>
    <col min="6" max="6" width="7.75" style="4" customWidth="1"/>
    <col min="7" max="7" width="2.5" style="4" customWidth="1"/>
    <col min="8" max="8" width="6.875" style="4" customWidth="1"/>
    <col min="9" max="9" width="5.25" style="4" customWidth="1"/>
    <col min="10" max="16384" width="11" style="4"/>
  </cols>
  <sheetData>
    <row r="1" spans="1:8" x14ac:dyDescent="0.2">
      <c r="F1" s="30" t="str">
        <f>CONCATENATE("Fragebogen zur DGTHG-Leistungsstatistik ",Gesamt!$E$1,", Seite 11")</f>
        <v>Fragebogen zur DGTHG-Leistungsstatistik 2025, Seite 11</v>
      </c>
    </row>
    <row r="3" spans="1:8" ht="15" x14ac:dyDescent="0.25">
      <c r="A3" s="8" t="s">
        <v>453</v>
      </c>
    </row>
    <row r="4" spans="1:8" x14ac:dyDescent="0.2">
      <c r="A4" t="s">
        <v>452</v>
      </c>
    </row>
    <row r="6" spans="1:8" ht="12.6" customHeight="1" x14ac:dyDescent="0.2">
      <c r="A6" s="1145" t="s">
        <v>45</v>
      </c>
      <c r="B6" s="1146"/>
      <c r="C6" s="1010" t="s">
        <v>203</v>
      </c>
      <c r="D6" s="1011"/>
      <c r="E6" s="1024" t="s">
        <v>293</v>
      </c>
      <c r="F6" s="1009"/>
    </row>
    <row r="7" spans="1:8" ht="24.6" customHeight="1" x14ac:dyDescent="0.2">
      <c r="A7" s="1147"/>
      <c r="B7" s="1148"/>
      <c r="C7" s="261"/>
      <c r="D7" s="262" t="s">
        <v>200</v>
      </c>
      <c r="E7" s="264"/>
      <c r="F7" s="660" t="s">
        <v>200</v>
      </c>
    </row>
    <row r="8" spans="1:8" hidden="1" x14ac:dyDescent="0.2">
      <c r="A8" s="1005" t="s">
        <v>586</v>
      </c>
      <c r="B8" s="1006"/>
      <c r="C8" s="245" t="s">
        <v>349</v>
      </c>
      <c r="D8" s="311"/>
      <c r="E8" s="289" t="s">
        <v>350</v>
      </c>
      <c r="F8" s="661"/>
      <c r="H8" s="460"/>
    </row>
    <row r="9" spans="1:8" ht="14.25" customHeight="1" x14ac:dyDescent="0.2">
      <c r="A9" s="645" t="s">
        <v>449</v>
      </c>
      <c r="B9" s="255"/>
      <c r="C9" s="265" t="s">
        <v>303</v>
      </c>
      <c r="D9" s="809">
        <f>Klappen!D43</f>
        <v>0</v>
      </c>
      <c r="E9" s="38" t="s">
        <v>305</v>
      </c>
      <c r="F9" s="817">
        <f>Klappen!G43</f>
        <v>0</v>
      </c>
      <c r="H9" s="460"/>
    </row>
    <row r="10" spans="1:8" ht="14.25" customHeight="1" x14ac:dyDescent="0.2">
      <c r="A10" s="1003" t="s">
        <v>450</v>
      </c>
      <c r="B10" s="1004"/>
      <c r="C10" s="288" t="s">
        <v>304</v>
      </c>
      <c r="D10" s="810">
        <f>Klappen!D44</f>
        <v>0</v>
      </c>
      <c r="E10" s="274" t="s">
        <v>306</v>
      </c>
      <c r="F10" s="818">
        <f>Klappen!G44</f>
        <v>0</v>
      </c>
      <c r="H10" s="460"/>
    </row>
    <row r="11" spans="1:8" ht="14.25" customHeight="1" x14ac:dyDescent="0.2">
      <c r="A11" s="268" t="s">
        <v>587</v>
      </c>
      <c r="B11" s="269"/>
      <c r="C11" s="270" t="s">
        <v>351</v>
      </c>
      <c r="D11" s="811">
        <f>Klappen!D45</f>
        <v>0</v>
      </c>
      <c r="E11" s="44" t="s">
        <v>352</v>
      </c>
      <c r="F11" s="819">
        <f>Klappen!G45</f>
        <v>0</v>
      </c>
      <c r="H11" s="460"/>
    </row>
    <row r="12" spans="1:8" ht="14.25" customHeight="1" x14ac:dyDescent="0.2">
      <c r="A12" s="268" t="s">
        <v>588</v>
      </c>
      <c r="B12" s="269"/>
      <c r="C12" s="270" t="s">
        <v>589</v>
      </c>
      <c r="D12" s="811">
        <f>Klappen!D46</f>
        <v>0</v>
      </c>
      <c r="E12" s="44" t="s">
        <v>590</v>
      </c>
      <c r="F12" s="819">
        <f>Klappen!G46</f>
        <v>0</v>
      </c>
      <c r="H12" s="460"/>
    </row>
    <row r="13" spans="1:8" ht="14.25" customHeight="1" x14ac:dyDescent="0.2">
      <c r="A13" s="268" t="s">
        <v>276</v>
      </c>
      <c r="B13" s="269"/>
      <c r="C13" s="270" t="s">
        <v>277</v>
      </c>
      <c r="D13" s="811">
        <f>Klappen!D47</f>
        <v>0</v>
      </c>
      <c r="E13" s="44" t="s">
        <v>278</v>
      </c>
      <c r="F13" s="819">
        <f>Klappen!G47</f>
        <v>0</v>
      </c>
      <c r="H13" s="460"/>
    </row>
    <row r="14" spans="1:8" ht="14.25" customHeight="1" x14ac:dyDescent="0.2">
      <c r="A14" s="268" t="s">
        <v>688</v>
      </c>
      <c r="B14" s="269"/>
      <c r="C14" s="270" t="s">
        <v>72</v>
      </c>
      <c r="D14" s="811">
        <f>Klappen!D48</f>
        <v>0</v>
      </c>
      <c r="E14" s="44" t="s">
        <v>73</v>
      </c>
      <c r="F14" s="819">
        <f>Klappen!G48</f>
        <v>0</v>
      </c>
      <c r="H14" s="460"/>
    </row>
    <row r="15" spans="1:8" ht="14.25" customHeight="1" x14ac:dyDescent="0.2">
      <c r="A15" s="268" t="s">
        <v>87</v>
      </c>
      <c r="B15" s="269"/>
      <c r="C15" s="270" t="s">
        <v>860</v>
      </c>
      <c r="D15" s="673">
        <f>Klappen!D49</f>
        <v>0</v>
      </c>
      <c r="E15" s="44" t="s">
        <v>861</v>
      </c>
      <c r="F15" s="819">
        <f>Klappen!G49</f>
        <v>0</v>
      </c>
      <c r="H15" s="460"/>
    </row>
    <row r="16" spans="1:8" ht="14.25" customHeight="1" x14ac:dyDescent="0.2">
      <c r="A16" s="650" t="s">
        <v>363</v>
      </c>
      <c r="B16" s="651"/>
      <c r="C16" s="266" t="s">
        <v>860</v>
      </c>
      <c r="D16" s="854">
        <f>Klappen!D50</f>
        <v>0</v>
      </c>
      <c r="E16" s="45" t="s">
        <v>861</v>
      </c>
      <c r="F16" s="823">
        <f>Klappen!G50</f>
        <v>0</v>
      </c>
      <c r="H16" s="460"/>
    </row>
    <row r="17" spans="1:6" ht="18.95" customHeight="1" x14ac:dyDescent="0.25">
      <c r="A17" s="648"/>
      <c r="B17" s="649" t="s">
        <v>548</v>
      </c>
      <c r="C17" s="435"/>
      <c r="D17" s="707">
        <f>SUM(D9:D16)</f>
        <v>0</v>
      </c>
      <c r="E17" s="431"/>
      <c r="F17" s="707">
        <f>SUM(F9:F16)</f>
        <v>0</v>
      </c>
    </row>
    <row r="18" spans="1:6" ht="36" customHeight="1" x14ac:dyDescent="0.25">
      <c r="A18" s="1153" t="s">
        <v>46</v>
      </c>
      <c r="B18" s="1154"/>
      <c r="C18" s="669"/>
      <c r="D18" s="812"/>
      <c r="E18" s="670"/>
      <c r="F18" s="820"/>
    </row>
    <row r="19" spans="1:6" ht="18.95" customHeight="1" x14ac:dyDescent="0.2">
      <c r="A19" s="645" t="s">
        <v>47</v>
      </c>
      <c r="B19" s="255"/>
      <c r="C19" s="265"/>
      <c r="D19" s="809">
        <f>kongenital!E31+kongenital!G31</f>
        <v>0</v>
      </c>
      <c r="E19" s="38"/>
      <c r="F19" s="817">
        <f>kongenital!K31+kongenital!M31</f>
        <v>0</v>
      </c>
    </row>
    <row r="20" spans="1:6" ht="18.95" customHeight="1" x14ac:dyDescent="0.2">
      <c r="A20" s="268" t="s">
        <v>48</v>
      </c>
      <c r="B20" s="269"/>
      <c r="C20" s="288"/>
      <c r="D20" s="810">
        <f>kongenital!C32+kongenital!E32+kongenital!G32</f>
        <v>0</v>
      </c>
      <c r="E20" s="274"/>
      <c r="F20" s="818">
        <f>kongenital!I32+kongenital!K32+kongenital!M32</f>
        <v>0</v>
      </c>
    </row>
    <row r="21" spans="1:6" ht="18.95" customHeight="1" x14ac:dyDescent="0.2">
      <c r="A21" s="268" t="s">
        <v>49</v>
      </c>
      <c r="B21" s="269"/>
      <c r="C21" s="270"/>
      <c r="D21" s="811">
        <f>kongenital!E33+kongenital!G33</f>
        <v>0</v>
      </c>
      <c r="E21" s="44"/>
      <c r="F21" s="819">
        <f>kongenital!K33+kongenital!M33</f>
        <v>0</v>
      </c>
    </row>
    <row r="22" spans="1:6" ht="18.95" customHeight="1" x14ac:dyDescent="0.25">
      <c r="A22" s="648"/>
      <c r="B22" s="649" t="s">
        <v>548</v>
      </c>
      <c r="C22" s="435"/>
      <c r="D22" s="707">
        <f>SUM(D19:D21)</f>
        <v>0</v>
      </c>
      <c r="E22" s="431"/>
      <c r="F22" s="707">
        <f>SUM(F19:F21)</f>
        <v>0</v>
      </c>
    </row>
    <row r="23" spans="1:6" ht="36" customHeight="1" x14ac:dyDescent="0.25">
      <c r="A23" s="648" t="s">
        <v>755</v>
      </c>
      <c r="B23" s="649"/>
      <c r="C23" s="669"/>
      <c r="D23" s="812"/>
      <c r="E23" s="670"/>
      <c r="F23" s="820"/>
    </row>
    <row r="24" spans="1:6" ht="18.95" customHeight="1" x14ac:dyDescent="0.2">
      <c r="A24" s="645" t="s">
        <v>756</v>
      </c>
      <c r="B24" s="255"/>
      <c r="C24" s="265"/>
      <c r="D24" s="809">
        <f>'ACB1'!V24</f>
        <v>0</v>
      </c>
      <c r="E24" s="38"/>
      <c r="F24" s="817">
        <f>'ACB1'!V10</f>
        <v>0</v>
      </c>
    </row>
    <row r="25" spans="1:6" ht="18.95" customHeight="1" x14ac:dyDescent="0.2">
      <c r="A25" s="1003" t="s">
        <v>757</v>
      </c>
      <c r="B25" s="1004"/>
      <c r="C25" s="288"/>
      <c r="D25" s="810">
        <f>'ACB1'!V25</f>
        <v>0</v>
      </c>
      <c r="E25" s="274"/>
      <c r="F25" s="818">
        <f>'ACB1'!V11</f>
        <v>0</v>
      </c>
    </row>
    <row r="26" spans="1:6" ht="18.95" customHeight="1" x14ac:dyDescent="0.2">
      <c r="A26" s="671" t="s">
        <v>758</v>
      </c>
      <c r="B26" s="672"/>
      <c r="C26" s="270"/>
      <c r="D26" s="811">
        <f>'ACB1'!V26</f>
        <v>0</v>
      </c>
      <c r="E26" s="44"/>
      <c r="F26" s="819">
        <f>'ACB1'!V12</f>
        <v>0</v>
      </c>
    </row>
    <row r="27" spans="1:6" ht="18.95" customHeight="1" x14ac:dyDescent="0.25">
      <c r="A27" s="34"/>
      <c r="B27" s="330" t="s">
        <v>548</v>
      </c>
      <c r="C27" s="435"/>
      <c r="D27" s="707">
        <f>SUM(D24:D26)</f>
        <v>0</v>
      </c>
      <c r="E27" s="431"/>
      <c r="F27" s="707">
        <f>SUM(F24:F26)</f>
        <v>0</v>
      </c>
    </row>
    <row r="28" spans="1:6" ht="36" customHeight="1" x14ac:dyDescent="0.25">
      <c r="A28" s="34" t="s">
        <v>454</v>
      </c>
      <c r="B28" s="663"/>
      <c r="C28" s="664"/>
      <c r="D28" s="813"/>
      <c r="E28" s="665"/>
      <c r="F28" s="821"/>
    </row>
    <row r="29" spans="1:6" ht="14.25" customHeight="1" x14ac:dyDescent="0.2">
      <c r="A29" s="306" t="s">
        <v>576</v>
      </c>
      <c r="B29" s="188"/>
      <c r="C29" s="662" t="s">
        <v>577</v>
      </c>
      <c r="D29" s="814">
        <f>andere!D16</f>
        <v>0</v>
      </c>
      <c r="E29" s="666" t="s">
        <v>578</v>
      </c>
      <c r="F29" s="822">
        <f>andere!G16</f>
        <v>0</v>
      </c>
    </row>
    <row r="30" spans="1:6" s="98" customFormat="1" ht="15" customHeight="1" x14ac:dyDescent="0.2">
      <c r="A30" s="208" t="s">
        <v>521</v>
      </c>
      <c r="B30" s="209"/>
      <c r="C30" s="207" t="s">
        <v>522</v>
      </c>
      <c r="D30" s="815">
        <f>SMICD!D37</f>
        <v>0</v>
      </c>
      <c r="E30" s="210" t="s">
        <v>523</v>
      </c>
      <c r="F30" s="823">
        <f>SMICD!G37</f>
        <v>0</v>
      </c>
    </row>
    <row r="31" spans="1:6" ht="18.95" customHeight="1" x14ac:dyDescent="0.25">
      <c r="A31" s="34"/>
      <c r="B31" s="330" t="s">
        <v>548</v>
      </c>
      <c r="C31" s="435"/>
      <c r="D31" s="707">
        <f>SUM(D29:D30)</f>
        <v>0</v>
      </c>
      <c r="E31" s="431"/>
      <c r="F31" s="707">
        <f>SUM(F29:F30)</f>
        <v>0</v>
      </c>
    </row>
    <row r="32" spans="1:6" ht="36" customHeight="1" x14ac:dyDescent="0.25">
      <c r="A32" s="34" t="s">
        <v>44</v>
      </c>
      <c r="B32" s="663"/>
      <c r="C32" s="664"/>
      <c r="D32" s="813"/>
      <c r="E32" s="665"/>
      <c r="F32" s="821"/>
    </row>
    <row r="33" spans="1:6" s="98" customFormat="1" ht="29.25" customHeight="1" x14ac:dyDescent="0.2">
      <c r="A33" s="1151" t="s">
        <v>35</v>
      </c>
      <c r="B33" s="1152"/>
      <c r="C33" s="667" t="s">
        <v>842</v>
      </c>
      <c r="D33" s="816">
        <f>andere!D24</f>
        <v>0</v>
      </c>
      <c r="E33" s="667" t="s">
        <v>843</v>
      </c>
      <c r="F33" s="824">
        <f>andere!G24</f>
        <v>0</v>
      </c>
    </row>
    <row r="34" spans="1:6" ht="36.75" customHeight="1" x14ac:dyDescent="0.25">
      <c r="A34" s="1149" t="s">
        <v>202</v>
      </c>
      <c r="B34" s="1150"/>
      <c r="C34" s="435"/>
      <c r="D34" s="707">
        <f>D33+D27+D31+D22+Summe_Klappen_kathet_mitHLM</f>
        <v>0</v>
      </c>
      <c r="E34" s="431"/>
      <c r="F34" s="707">
        <f>F33+F31+F27+F22+Summe_Klappen_kathet_ohneHLM</f>
        <v>0</v>
      </c>
    </row>
  </sheetData>
  <mergeCells count="9">
    <mergeCell ref="E6:F6"/>
    <mergeCell ref="C6:D6"/>
    <mergeCell ref="A6:B7"/>
    <mergeCell ref="A34:B34"/>
    <mergeCell ref="A33:B33"/>
    <mergeCell ref="A10:B10"/>
    <mergeCell ref="A8:B8"/>
    <mergeCell ref="A25:B25"/>
    <mergeCell ref="A18:B18"/>
  </mergeCells>
  <phoneticPr fontId="0" type="noConversion"/>
  <pageMargins left="0.78740157480314965" right="0.39370078740157483" top="0.59055118110236227" bottom="0.59055118110236227" header="0.31496062992125984" footer="0.51181102362204722"/>
  <pageSetup paperSize="9" orientation="portrait" r:id="rId1"/>
  <headerFooter alignWithMargins="0"/>
  <ignoredErrors>
    <ignoredError sqref="F9:F14 D9:D14 D33 F33 D24:D26 F24:F26 F19:F21 D19:D21 D15:D16 F15:F16" unlockedFormula="1"/>
    <ignoredError sqref="C29:C30 E29:E30" numberStoredAsText="1"/>
    <ignoredError sqref="D29:D30 F29:F30" numberStoredAsText="1" unlockedFormula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>
      <selection activeCell="M32" sqref="M32"/>
    </sheetView>
  </sheetViews>
  <sheetFormatPr baseColWidth="10" defaultRowHeight="14.25" x14ac:dyDescent="0.2"/>
  <sheetData/>
  <phoneticPr fontId="23" type="noConversion"/>
  <pageMargins left="0.78740157499999996" right="0.78740157499999996" top="0.984251969" bottom="0.984251969" header="0.4921259845" footer="0.492125984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7">
    <tabColor indexed="10"/>
  </sheetPr>
  <dimension ref="A1:T1"/>
  <sheetViews>
    <sheetView topLeftCell="E1" workbookViewId="0">
      <pane ySplit="1" topLeftCell="A2" activePane="bottomLeft" state="frozen"/>
      <selection activeCell="C49" sqref="C49"/>
      <selection pane="bottomLeft" activeCell="H11" sqref="H11"/>
    </sheetView>
  </sheetViews>
  <sheetFormatPr baseColWidth="10" defaultRowHeight="14.25" x14ac:dyDescent="0.2"/>
  <cols>
    <col min="1" max="1" width="12.625" style="164" customWidth="1"/>
    <col min="2" max="2" width="34" customWidth="1"/>
    <col min="3" max="3" width="17.5" style="163" customWidth="1"/>
    <col min="4" max="4" width="19.25" style="163" customWidth="1"/>
    <col min="5" max="5" width="12" style="164" customWidth="1"/>
    <col min="6" max="6" width="11" style="163"/>
    <col min="7" max="7" width="14" style="163" customWidth="1"/>
    <col min="8" max="8" width="13.625" style="163" customWidth="1"/>
    <col min="9" max="9" width="11.75" style="163" customWidth="1"/>
    <col min="10" max="10" width="7.75" style="163" customWidth="1"/>
    <col min="11" max="11" width="31.125" style="163" customWidth="1"/>
    <col min="12" max="12" width="24.375" style="163" customWidth="1"/>
    <col min="13" max="14" width="19.125" customWidth="1"/>
    <col min="15" max="15" width="14.5" customWidth="1"/>
    <col min="16" max="16" width="13.625" customWidth="1"/>
    <col min="17" max="17" width="12.625" customWidth="1"/>
    <col min="18" max="18" width="13" customWidth="1"/>
  </cols>
  <sheetData>
    <row r="1" spans="1:20" s="160" customFormat="1" x14ac:dyDescent="0.2">
      <c r="A1" s="162" t="s">
        <v>878</v>
      </c>
      <c r="B1" s="160" t="s">
        <v>879</v>
      </c>
      <c r="C1" s="161" t="s">
        <v>880</v>
      </c>
      <c r="D1" s="161" t="s">
        <v>881</v>
      </c>
      <c r="E1" s="162" t="s">
        <v>882</v>
      </c>
      <c r="F1" s="161" t="s">
        <v>894</v>
      </c>
      <c r="G1" s="161" t="s">
        <v>885</v>
      </c>
      <c r="H1" s="161" t="s">
        <v>886</v>
      </c>
      <c r="I1" s="161" t="s">
        <v>883</v>
      </c>
      <c r="J1" s="161" t="s">
        <v>887</v>
      </c>
      <c r="K1" s="161" t="s">
        <v>884</v>
      </c>
      <c r="L1" s="161" t="s">
        <v>892</v>
      </c>
      <c r="M1" s="160" t="s">
        <v>893</v>
      </c>
      <c r="N1" s="160" t="s">
        <v>897</v>
      </c>
      <c r="O1" s="160" t="s">
        <v>888</v>
      </c>
      <c r="P1" s="160" t="s">
        <v>889</v>
      </c>
      <c r="Q1" s="160" t="s">
        <v>890</v>
      </c>
      <c r="R1" s="160" t="s">
        <v>891</v>
      </c>
      <c r="S1" s="160" t="s">
        <v>895</v>
      </c>
      <c r="T1" s="160" t="s">
        <v>896</v>
      </c>
    </row>
  </sheetData>
  <sheetProtection selectLockedCells="1" selectUnlockedCells="1"/>
  <autoFilter ref="A1:T1" xr:uid="{00000000-0009-0000-0000-000010000000}"/>
  <phoneticPr fontId="23" type="noConversion"/>
  <pageMargins left="0.78740157499999996" right="0.78740157499999996" top="0.984251969" bottom="0.984251969" header="0.4921259845" footer="0.4921259845"/>
  <pageSetup paperSize="9" orientation="portrait" horizontalDpi="4294967295" verticalDpi="4294967295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workbookViewId="0"/>
  </sheetViews>
  <sheetFormatPr baseColWidth="10" defaultRowHeight="14.25" x14ac:dyDescent="0.2"/>
  <sheetData/>
  <phoneticPr fontId="23" type="noConversion"/>
  <pageMargins left="0.78740157499999996" right="0.78740157499999996" top="0.984251969" bottom="0.984251969" header="0.4921259845" footer="0.492125984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9">
    <tabColor indexed="10"/>
  </sheetPr>
  <dimension ref="A1:T954"/>
  <sheetViews>
    <sheetView workbookViewId="0">
      <pane ySplit="1" topLeftCell="A2" activePane="bottomLeft" state="frozen"/>
      <selection activeCell="C49" sqref="C49"/>
      <selection pane="bottomLeft" activeCell="N6" sqref="N6"/>
    </sheetView>
  </sheetViews>
  <sheetFormatPr baseColWidth="10" defaultRowHeight="14.25" x14ac:dyDescent="0.2"/>
  <cols>
    <col min="1" max="1" width="16.25" customWidth="1"/>
    <col min="2" max="2" width="27.875" customWidth="1"/>
    <col min="3" max="3" width="19.125" customWidth="1"/>
    <col min="4" max="4" width="15" customWidth="1"/>
    <col min="5" max="5" width="9.75" customWidth="1"/>
    <col min="7" max="7" width="13" customWidth="1"/>
    <col min="8" max="8" width="12.625" hidden="1" customWidth="1"/>
    <col min="9" max="9" width="9.25" customWidth="1"/>
    <col min="10" max="10" width="7.125" customWidth="1"/>
    <col min="11" max="11" width="48" customWidth="1"/>
    <col min="12" max="12" width="36.875" customWidth="1"/>
    <col min="13" max="13" width="27.5" customWidth="1"/>
    <col min="14" max="14" width="14" customWidth="1"/>
  </cols>
  <sheetData>
    <row r="1" spans="1:20" s="160" customFormat="1" x14ac:dyDescent="0.2">
      <c r="A1" s="162" t="s">
        <v>878</v>
      </c>
      <c r="B1" s="160" t="s">
        <v>879</v>
      </c>
      <c r="C1" s="161" t="s">
        <v>880</v>
      </c>
      <c r="D1" s="161" t="s">
        <v>881</v>
      </c>
      <c r="E1" s="162" t="s">
        <v>882</v>
      </c>
      <c r="F1" s="161" t="s">
        <v>894</v>
      </c>
      <c r="G1" s="161" t="s">
        <v>885</v>
      </c>
      <c r="H1" s="161" t="s">
        <v>886</v>
      </c>
      <c r="I1" s="161" t="s">
        <v>883</v>
      </c>
      <c r="J1" s="161" t="s">
        <v>887</v>
      </c>
      <c r="K1" s="161" t="s">
        <v>884</v>
      </c>
      <c r="L1" s="161" t="s">
        <v>892</v>
      </c>
      <c r="M1" s="160" t="s">
        <v>893</v>
      </c>
      <c r="N1" s="160" t="s">
        <v>897</v>
      </c>
      <c r="O1" s="160" t="s">
        <v>888</v>
      </c>
      <c r="P1" s="160" t="s">
        <v>889</v>
      </c>
      <c r="Q1" s="160" t="s">
        <v>890</v>
      </c>
      <c r="R1" s="160" t="s">
        <v>891</v>
      </c>
      <c r="S1" s="160" t="s">
        <v>895</v>
      </c>
      <c r="T1" s="160" t="s">
        <v>896</v>
      </c>
    </row>
    <row r="3" spans="1:20" x14ac:dyDescent="0.2">
      <c r="D3" s="287"/>
    </row>
    <row r="4" spans="1:20" x14ac:dyDescent="0.2">
      <c r="D4" s="287"/>
    </row>
    <row r="5" spans="1:20" x14ac:dyDescent="0.2">
      <c r="D5" s="287"/>
    </row>
    <row r="6" spans="1:20" x14ac:dyDescent="0.2">
      <c r="D6" s="287"/>
    </row>
    <row r="7" spans="1:20" x14ac:dyDescent="0.2">
      <c r="D7" s="287"/>
    </row>
    <row r="8" spans="1:20" x14ac:dyDescent="0.2">
      <c r="D8" s="287"/>
    </row>
    <row r="9" spans="1:20" x14ac:dyDescent="0.2">
      <c r="D9" s="287"/>
    </row>
    <row r="10" spans="1:20" x14ac:dyDescent="0.2">
      <c r="D10" s="287"/>
    </row>
    <row r="11" spans="1:20" x14ac:dyDescent="0.2">
      <c r="D11" s="287"/>
    </row>
    <row r="12" spans="1:20" x14ac:dyDescent="0.2">
      <c r="D12" s="287"/>
    </row>
    <row r="13" spans="1:20" x14ac:dyDescent="0.2">
      <c r="D13" s="287"/>
    </row>
    <row r="14" spans="1:20" x14ac:dyDescent="0.2">
      <c r="D14" s="287"/>
    </row>
    <row r="15" spans="1:20" x14ac:dyDescent="0.2">
      <c r="D15" s="287"/>
    </row>
    <row r="16" spans="1:20" x14ac:dyDescent="0.2">
      <c r="D16" s="287"/>
    </row>
    <row r="17" spans="4:4" x14ac:dyDescent="0.2">
      <c r="D17" s="287"/>
    </row>
    <row r="18" spans="4:4" x14ac:dyDescent="0.2">
      <c r="D18" s="287"/>
    </row>
    <row r="19" spans="4:4" x14ac:dyDescent="0.2">
      <c r="D19" s="287"/>
    </row>
    <row r="20" spans="4:4" x14ac:dyDescent="0.2">
      <c r="D20" s="287"/>
    </row>
    <row r="21" spans="4:4" x14ac:dyDescent="0.2">
      <c r="D21" s="287"/>
    </row>
    <row r="22" spans="4:4" x14ac:dyDescent="0.2">
      <c r="D22" s="287"/>
    </row>
    <row r="23" spans="4:4" x14ac:dyDescent="0.2">
      <c r="D23" s="287"/>
    </row>
    <row r="24" spans="4:4" x14ac:dyDescent="0.2">
      <c r="D24" s="287"/>
    </row>
    <row r="25" spans="4:4" x14ac:dyDescent="0.2">
      <c r="D25" s="287"/>
    </row>
    <row r="26" spans="4:4" x14ac:dyDescent="0.2">
      <c r="D26" s="287"/>
    </row>
    <row r="27" spans="4:4" x14ac:dyDescent="0.2">
      <c r="D27" s="287"/>
    </row>
    <row r="28" spans="4:4" x14ac:dyDescent="0.2">
      <c r="D28" s="287"/>
    </row>
    <row r="29" spans="4:4" x14ac:dyDescent="0.2">
      <c r="D29" s="287"/>
    </row>
    <row r="30" spans="4:4" x14ac:dyDescent="0.2">
      <c r="D30" s="287"/>
    </row>
    <row r="31" spans="4:4" x14ac:dyDescent="0.2">
      <c r="D31" s="287"/>
    </row>
    <row r="32" spans="4:4" x14ac:dyDescent="0.2">
      <c r="D32" s="287"/>
    </row>
    <row r="33" spans="4:4" x14ac:dyDescent="0.2">
      <c r="D33" s="287"/>
    </row>
    <row r="34" spans="4:4" x14ac:dyDescent="0.2">
      <c r="D34" s="287"/>
    </row>
    <row r="35" spans="4:4" x14ac:dyDescent="0.2">
      <c r="D35" s="287"/>
    </row>
    <row r="36" spans="4:4" x14ac:dyDescent="0.2">
      <c r="D36" s="287"/>
    </row>
    <row r="37" spans="4:4" x14ac:dyDescent="0.2">
      <c r="D37" s="287"/>
    </row>
    <row r="38" spans="4:4" x14ac:dyDescent="0.2">
      <c r="D38" s="287"/>
    </row>
    <row r="41" spans="4:4" x14ac:dyDescent="0.2">
      <c r="D41" s="287"/>
    </row>
    <row r="42" spans="4:4" x14ac:dyDescent="0.2">
      <c r="D42" s="287"/>
    </row>
    <row r="43" spans="4:4" x14ac:dyDescent="0.2">
      <c r="D43" s="287"/>
    </row>
    <row r="44" spans="4:4" x14ac:dyDescent="0.2">
      <c r="D44" s="287"/>
    </row>
    <row r="45" spans="4:4" x14ac:dyDescent="0.2">
      <c r="D45" s="287"/>
    </row>
    <row r="46" spans="4:4" x14ac:dyDescent="0.2">
      <c r="D46" s="287"/>
    </row>
    <row r="47" spans="4:4" x14ac:dyDescent="0.2">
      <c r="D47" s="287"/>
    </row>
    <row r="48" spans="4:4" x14ac:dyDescent="0.2">
      <c r="D48" s="287"/>
    </row>
    <row r="49" spans="4:4" x14ac:dyDescent="0.2">
      <c r="D49" s="287"/>
    </row>
    <row r="50" spans="4:4" x14ac:dyDescent="0.2">
      <c r="D50" s="287"/>
    </row>
    <row r="51" spans="4:4" x14ac:dyDescent="0.2">
      <c r="D51" s="287"/>
    </row>
    <row r="52" spans="4:4" x14ac:dyDescent="0.2">
      <c r="D52" s="287"/>
    </row>
    <row r="53" spans="4:4" x14ac:dyDescent="0.2">
      <c r="D53" s="287"/>
    </row>
    <row r="55" spans="4:4" x14ac:dyDescent="0.2">
      <c r="D55" s="287"/>
    </row>
    <row r="56" spans="4:4" x14ac:dyDescent="0.2">
      <c r="D56" s="287"/>
    </row>
    <row r="57" spans="4:4" x14ac:dyDescent="0.2">
      <c r="D57" s="287"/>
    </row>
    <row r="58" spans="4:4" x14ac:dyDescent="0.2">
      <c r="D58" s="287"/>
    </row>
    <row r="59" spans="4:4" x14ac:dyDescent="0.2">
      <c r="D59" s="287"/>
    </row>
    <row r="60" spans="4:4" x14ac:dyDescent="0.2">
      <c r="D60" s="287"/>
    </row>
    <row r="61" spans="4:4" x14ac:dyDescent="0.2">
      <c r="D61" s="287"/>
    </row>
    <row r="62" spans="4:4" x14ac:dyDescent="0.2">
      <c r="D62" s="287"/>
    </row>
    <row r="63" spans="4:4" x14ac:dyDescent="0.2">
      <c r="D63" s="287"/>
    </row>
    <row r="64" spans="4:4" x14ac:dyDescent="0.2">
      <c r="D64" s="287"/>
    </row>
    <row r="65" spans="4:4" x14ac:dyDescent="0.2">
      <c r="D65" s="287"/>
    </row>
    <row r="66" spans="4:4" x14ac:dyDescent="0.2">
      <c r="D66" s="287"/>
    </row>
    <row r="67" spans="4:4" x14ac:dyDescent="0.2">
      <c r="D67" s="287"/>
    </row>
    <row r="68" spans="4:4" x14ac:dyDescent="0.2">
      <c r="D68" s="287"/>
    </row>
    <row r="69" spans="4:4" x14ac:dyDescent="0.2">
      <c r="D69" s="287"/>
    </row>
    <row r="72" spans="4:4" x14ac:dyDescent="0.2">
      <c r="D72" s="287"/>
    </row>
    <row r="73" spans="4:4" x14ac:dyDescent="0.2">
      <c r="D73" s="287"/>
    </row>
    <row r="76" spans="4:4" x14ac:dyDescent="0.2">
      <c r="D76" s="287"/>
    </row>
    <row r="77" spans="4:4" x14ac:dyDescent="0.2">
      <c r="D77" s="287"/>
    </row>
    <row r="78" spans="4:4" x14ac:dyDescent="0.2">
      <c r="D78" s="287"/>
    </row>
    <row r="79" spans="4:4" x14ac:dyDescent="0.2">
      <c r="D79" s="287"/>
    </row>
    <row r="80" spans="4:4" x14ac:dyDescent="0.2">
      <c r="D80" s="287"/>
    </row>
    <row r="81" spans="4:4" x14ac:dyDescent="0.2">
      <c r="D81" s="287"/>
    </row>
    <row r="82" spans="4:4" x14ac:dyDescent="0.2">
      <c r="D82" s="287"/>
    </row>
    <row r="83" spans="4:4" x14ac:dyDescent="0.2">
      <c r="D83" s="287"/>
    </row>
    <row r="84" spans="4:4" x14ac:dyDescent="0.2">
      <c r="D84" s="287"/>
    </row>
    <row r="85" spans="4:4" x14ac:dyDescent="0.2">
      <c r="D85" s="287"/>
    </row>
    <row r="86" spans="4:4" x14ac:dyDescent="0.2">
      <c r="D86" s="287"/>
    </row>
    <row r="87" spans="4:4" x14ac:dyDescent="0.2">
      <c r="D87" s="287"/>
    </row>
    <row r="88" spans="4:4" x14ac:dyDescent="0.2">
      <c r="D88" s="287"/>
    </row>
    <row r="89" spans="4:4" x14ac:dyDescent="0.2">
      <c r="D89" s="287"/>
    </row>
    <row r="90" spans="4:4" x14ac:dyDescent="0.2">
      <c r="D90" s="287"/>
    </row>
    <row r="92" spans="4:4" x14ac:dyDescent="0.2">
      <c r="D92" s="287"/>
    </row>
    <row r="93" spans="4:4" x14ac:dyDescent="0.2">
      <c r="D93" s="287"/>
    </row>
    <row r="95" spans="4:4" x14ac:dyDescent="0.2">
      <c r="D95" s="287"/>
    </row>
    <row r="96" spans="4:4" x14ac:dyDescent="0.2">
      <c r="D96" s="287"/>
    </row>
    <row r="97" spans="4:4" x14ac:dyDescent="0.2">
      <c r="D97" s="287"/>
    </row>
    <row r="98" spans="4:4" x14ac:dyDescent="0.2">
      <c r="D98" s="287"/>
    </row>
    <row r="99" spans="4:4" x14ac:dyDescent="0.2">
      <c r="D99" s="287"/>
    </row>
    <row r="100" spans="4:4" x14ac:dyDescent="0.2">
      <c r="D100" s="287"/>
    </row>
    <row r="101" spans="4:4" x14ac:dyDescent="0.2">
      <c r="D101" s="287"/>
    </row>
    <row r="102" spans="4:4" x14ac:dyDescent="0.2">
      <c r="D102" s="287"/>
    </row>
    <row r="103" spans="4:4" x14ac:dyDescent="0.2">
      <c r="D103" s="287"/>
    </row>
    <row r="104" spans="4:4" x14ac:dyDescent="0.2">
      <c r="D104" s="287"/>
    </row>
    <row r="105" spans="4:4" x14ac:dyDescent="0.2">
      <c r="D105" s="287"/>
    </row>
    <row r="106" spans="4:4" x14ac:dyDescent="0.2">
      <c r="D106" s="287"/>
    </row>
    <row r="107" spans="4:4" x14ac:dyDescent="0.2">
      <c r="D107" s="287"/>
    </row>
    <row r="108" spans="4:4" x14ac:dyDescent="0.2">
      <c r="D108" s="287"/>
    </row>
    <row r="109" spans="4:4" x14ac:dyDescent="0.2">
      <c r="D109" s="287"/>
    </row>
    <row r="110" spans="4:4" x14ac:dyDescent="0.2">
      <c r="D110" s="287"/>
    </row>
    <row r="111" spans="4:4" x14ac:dyDescent="0.2">
      <c r="D111" s="287"/>
    </row>
    <row r="112" spans="4:4" x14ac:dyDescent="0.2">
      <c r="D112" s="287"/>
    </row>
    <row r="113" spans="4:4" x14ac:dyDescent="0.2">
      <c r="D113" s="287"/>
    </row>
    <row r="114" spans="4:4" x14ac:dyDescent="0.2">
      <c r="D114" s="287"/>
    </row>
    <row r="115" spans="4:4" x14ac:dyDescent="0.2">
      <c r="D115" s="287"/>
    </row>
    <row r="116" spans="4:4" x14ac:dyDescent="0.2">
      <c r="D116" s="287"/>
    </row>
    <row r="117" spans="4:4" x14ac:dyDescent="0.2">
      <c r="D117" s="287"/>
    </row>
    <row r="118" spans="4:4" x14ac:dyDescent="0.2">
      <c r="D118" s="287"/>
    </row>
    <row r="119" spans="4:4" x14ac:dyDescent="0.2">
      <c r="D119" s="287"/>
    </row>
    <row r="120" spans="4:4" x14ac:dyDescent="0.2">
      <c r="D120" s="287"/>
    </row>
    <row r="121" spans="4:4" x14ac:dyDescent="0.2">
      <c r="D121" s="287"/>
    </row>
    <row r="122" spans="4:4" x14ac:dyDescent="0.2">
      <c r="D122" s="287"/>
    </row>
    <row r="123" spans="4:4" x14ac:dyDescent="0.2">
      <c r="D123" s="287"/>
    </row>
    <row r="124" spans="4:4" x14ac:dyDescent="0.2">
      <c r="D124" s="287"/>
    </row>
    <row r="125" spans="4:4" x14ac:dyDescent="0.2">
      <c r="D125" s="287"/>
    </row>
    <row r="126" spans="4:4" x14ac:dyDescent="0.2">
      <c r="D126" s="287"/>
    </row>
    <row r="127" spans="4:4" x14ac:dyDescent="0.2">
      <c r="D127" s="287"/>
    </row>
    <row r="128" spans="4:4" x14ac:dyDescent="0.2">
      <c r="D128" s="287"/>
    </row>
    <row r="129" spans="4:4" x14ac:dyDescent="0.2">
      <c r="D129" s="287"/>
    </row>
    <row r="130" spans="4:4" x14ac:dyDescent="0.2">
      <c r="D130" s="287"/>
    </row>
    <row r="131" spans="4:4" x14ac:dyDescent="0.2">
      <c r="D131" s="287"/>
    </row>
    <row r="132" spans="4:4" x14ac:dyDescent="0.2">
      <c r="D132" s="287"/>
    </row>
    <row r="133" spans="4:4" x14ac:dyDescent="0.2">
      <c r="D133" s="287"/>
    </row>
    <row r="134" spans="4:4" x14ac:dyDescent="0.2">
      <c r="D134" s="287"/>
    </row>
    <row r="135" spans="4:4" x14ac:dyDescent="0.2">
      <c r="D135" s="287"/>
    </row>
    <row r="136" spans="4:4" x14ac:dyDescent="0.2">
      <c r="D136" s="287"/>
    </row>
    <row r="138" spans="4:4" x14ac:dyDescent="0.2">
      <c r="D138" s="287"/>
    </row>
    <row r="139" spans="4:4" x14ac:dyDescent="0.2">
      <c r="D139" s="287"/>
    </row>
    <row r="140" spans="4:4" x14ac:dyDescent="0.2">
      <c r="D140" s="287"/>
    </row>
    <row r="141" spans="4:4" x14ac:dyDescent="0.2">
      <c r="D141" s="287"/>
    </row>
    <row r="142" spans="4:4" x14ac:dyDescent="0.2">
      <c r="D142" s="287"/>
    </row>
    <row r="143" spans="4:4" x14ac:dyDescent="0.2">
      <c r="D143" s="287"/>
    </row>
    <row r="144" spans="4:4" x14ac:dyDescent="0.2">
      <c r="D144" s="287"/>
    </row>
    <row r="145" spans="4:4" x14ac:dyDescent="0.2">
      <c r="D145" s="287"/>
    </row>
    <row r="146" spans="4:4" x14ac:dyDescent="0.2">
      <c r="D146" s="287"/>
    </row>
    <row r="147" spans="4:4" x14ac:dyDescent="0.2">
      <c r="D147" s="287"/>
    </row>
    <row r="148" spans="4:4" x14ac:dyDescent="0.2">
      <c r="D148" s="287"/>
    </row>
    <row r="149" spans="4:4" x14ac:dyDescent="0.2">
      <c r="D149" s="287"/>
    </row>
    <row r="150" spans="4:4" x14ac:dyDescent="0.2">
      <c r="D150" s="287"/>
    </row>
    <row r="151" spans="4:4" x14ac:dyDescent="0.2">
      <c r="D151" s="287"/>
    </row>
    <row r="152" spans="4:4" x14ac:dyDescent="0.2">
      <c r="D152" s="287"/>
    </row>
    <row r="153" spans="4:4" x14ac:dyDescent="0.2">
      <c r="D153" s="287"/>
    </row>
    <row r="154" spans="4:4" x14ac:dyDescent="0.2">
      <c r="D154" s="287"/>
    </row>
    <row r="155" spans="4:4" x14ac:dyDescent="0.2">
      <c r="D155" s="287"/>
    </row>
    <row r="156" spans="4:4" x14ac:dyDescent="0.2">
      <c r="D156" s="287"/>
    </row>
    <row r="157" spans="4:4" x14ac:dyDescent="0.2">
      <c r="D157" s="287"/>
    </row>
    <row r="158" spans="4:4" x14ac:dyDescent="0.2">
      <c r="D158" s="287"/>
    </row>
    <row r="159" spans="4:4" x14ac:dyDescent="0.2">
      <c r="D159" s="287"/>
    </row>
    <row r="160" spans="4:4" x14ac:dyDescent="0.2">
      <c r="D160" s="287"/>
    </row>
    <row r="161" spans="4:4" x14ac:dyDescent="0.2">
      <c r="D161" s="287"/>
    </row>
    <row r="162" spans="4:4" x14ac:dyDescent="0.2">
      <c r="D162" s="287"/>
    </row>
    <row r="163" spans="4:4" x14ac:dyDescent="0.2">
      <c r="D163" s="287"/>
    </row>
    <row r="164" spans="4:4" x14ac:dyDescent="0.2">
      <c r="D164" s="287"/>
    </row>
    <row r="165" spans="4:4" x14ac:dyDescent="0.2">
      <c r="D165" s="287"/>
    </row>
    <row r="166" spans="4:4" x14ac:dyDescent="0.2">
      <c r="D166" s="287"/>
    </row>
    <row r="167" spans="4:4" x14ac:dyDescent="0.2">
      <c r="D167" s="287"/>
    </row>
    <row r="168" spans="4:4" x14ac:dyDescent="0.2">
      <c r="D168" s="287"/>
    </row>
    <row r="169" spans="4:4" x14ac:dyDescent="0.2">
      <c r="D169" s="287"/>
    </row>
    <row r="170" spans="4:4" x14ac:dyDescent="0.2">
      <c r="D170" s="287"/>
    </row>
    <row r="171" spans="4:4" x14ac:dyDescent="0.2">
      <c r="D171" s="287"/>
    </row>
    <row r="172" spans="4:4" x14ac:dyDescent="0.2">
      <c r="D172" s="287"/>
    </row>
    <row r="173" spans="4:4" x14ac:dyDescent="0.2">
      <c r="D173" s="287"/>
    </row>
    <row r="174" spans="4:4" x14ac:dyDescent="0.2">
      <c r="D174" s="287"/>
    </row>
    <row r="175" spans="4:4" x14ac:dyDescent="0.2">
      <c r="D175" s="287"/>
    </row>
    <row r="176" spans="4:4" x14ac:dyDescent="0.2">
      <c r="D176" s="287"/>
    </row>
    <row r="177" spans="4:4" x14ac:dyDescent="0.2">
      <c r="D177" s="287"/>
    </row>
    <row r="178" spans="4:4" x14ac:dyDescent="0.2">
      <c r="D178" s="287"/>
    </row>
    <row r="179" spans="4:4" x14ac:dyDescent="0.2">
      <c r="D179" s="287"/>
    </row>
    <row r="180" spans="4:4" x14ac:dyDescent="0.2">
      <c r="D180" s="287"/>
    </row>
    <row r="181" spans="4:4" x14ac:dyDescent="0.2">
      <c r="D181" s="287"/>
    </row>
    <row r="182" spans="4:4" x14ac:dyDescent="0.2">
      <c r="D182" s="287"/>
    </row>
    <row r="183" spans="4:4" x14ac:dyDescent="0.2">
      <c r="D183" s="287"/>
    </row>
    <row r="184" spans="4:4" x14ac:dyDescent="0.2">
      <c r="D184" s="287"/>
    </row>
    <row r="185" spans="4:4" x14ac:dyDescent="0.2">
      <c r="D185" s="287"/>
    </row>
    <row r="186" spans="4:4" x14ac:dyDescent="0.2">
      <c r="D186" s="287"/>
    </row>
    <row r="187" spans="4:4" x14ac:dyDescent="0.2">
      <c r="D187" s="287"/>
    </row>
    <row r="188" spans="4:4" x14ac:dyDescent="0.2">
      <c r="D188" s="287"/>
    </row>
    <row r="189" spans="4:4" x14ac:dyDescent="0.2">
      <c r="D189" s="287"/>
    </row>
    <row r="190" spans="4:4" x14ac:dyDescent="0.2">
      <c r="D190" s="287"/>
    </row>
    <row r="191" spans="4:4" x14ac:dyDescent="0.2">
      <c r="D191" s="287"/>
    </row>
    <row r="192" spans="4:4" x14ac:dyDescent="0.2">
      <c r="D192" s="287"/>
    </row>
    <row r="193" spans="4:4" x14ac:dyDescent="0.2">
      <c r="D193" s="287"/>
    </row>
    <row r="194" spans="4:4" x14ac:dyDescent="0.2">
      <c r="D194" s="287"/>
    </row>
    <row r="196" spans="4:4" x14ac:dyDescent="0.2">
      <c r="D196" s="287"/>
    </row>
    <row r="197" spans="4:4" x14ac:dyDescent="0.2">
      <c r="D197" s="287"/>
    </row>
    <row r="198" spans="4:4" x14ac:dyDescent="0.2">
      <c r="D198" s="287"/>
    </row>
    <row r="199" spans="4:4" x14ac:dyDescent="0.2">
      <c r="D199" s="287"/>
    </row>
    <row r="200" spans="4:4" x14ac:dyDescent="0.2">
      <c r="D200" s="287"/>
    </row>
    <row r="201" spans="4:4" x14ac:dyDescent="0.2">
      <c r="D201" s="287"/>
    </row>
    <row r="202" spans="4:4" x14ac:dyDescent="0.2">
      <c r="D202" s="287"/>
    </row>
    <row r="203" spans="4:4" x14ac:dyDescent="0.2">
      <c r="D203" s="287"/>
    </row>
    <row r="204" spans="4:4" x14ac:dyDescent="0.2">
      <c r="D204" s="287"/>
    </row>
    <row r="205" spans="4:4" x14ac:dyDescent="0.2">
      <c r="D205" s="287"/>
    </row>
    <row r="206" spans="4:4" x14ac:dyDescent="0.2">
      <c r="D206" s="287"/>
    </row>
    <row r="207" spans="4:4" x14ac:dyDescent="0.2">
      <c r="D207" s="287"/>
    </row>
    <row r="208" spans="4:4" x14ac:dyDescent="0.2">
      <c r="D208" s="287"/>
    </row>
    <row r="209" spans="4:4" x14ac:dyDescent="0.2">
      <c r="D209" s="287"/>
    </row>
    <row r="210" spans="4:4" x14ac:dyDescent="0.2">
      <c r="D210" s="287"/>
    </row>
    <row r="211" spans="4:4" x14ac:dyDescent="0.2">
      <c r="D211" s="287"/>
    </row>
    <row r="212" spans="4:4" x14ac:dyDescent="0.2">
      <c r="D212" s="287"/>
    </row>
    <row r="213" spans="4:4" x14ac:dyDescent="0.2">
      <c r="D213" s="287"/>
    </row>
    <row r="214" spans="4:4" x14ac:dyDescent="0.2">
      <c r="D214" s="287"/>
    </row>
    <row r="215" spans="4:4" x14ac:dyDescent="0.2">
      <c r="D215" s="287"/>
    </row>
    <row r="216" spans="4:4" x14ac:dyDescent="0.2">
      <c r="D216" s="287"/>
    </row>
    <row r="217" spans="4:4" x14ac:dyDescent="0.2">
      <c r="D217" s="287"/>
    </row>
    <row r="218" spans="4:4" x14ac:dyDescent="0.2">
      <c r="D218" s="287"/>
    </row>
    <row r="219" spans="4:4" x14ac:dyDescent="0.2">
      <c r="D219" s="287"/>
    </row>
    <row r="220" spans="4:4" x14ac:dyDescent="0.2">
      <c r="D220" s="287"/>
    </row>
    <row r="221" spans="4:4" x14ac:dyDescent="0.2">
      <c r="D221" s="287"/>
    </row>
    <row r="222" spans="4:4" x14ac:dyDescent="0.2">
      <c r="D222" s="287"/>
    </row>
    <row r="223" spans="4:4" x14ac:dyDescent="0.2">
      <c r="D223" s="287"/>
    </row>
    <row r="224" spans="4:4" x14ac:dyDescent="0.2">
      <c r="D224" s="287"/>
    </row>
    <row r="225" spans="4:4" x14ac:dyDescent="0.2">
      <c r="D225" s="287"/>
    </row>
    <row r="226" spans="4:4" x14ac:dyDescent="0.2">
      <c r="D226" s="287"/>
    </row>
    <row r="227" spans="4:4" x14ac:dyDescent="0.2">
      <c r="D227" s="287"/>
    </row>
    <row r="228" spans="4:4" x14ac:dyDescent="0.2">
      <c r="D228" s="287"/>
    </row>
    <row r="229" spans="4:4" x14ac:dyDescent="0.2">
      <c r="D229" s="287"/>
    </row>
    <row r="230" spans="4:4" x14ac:dyDescent="0.2">
      <c r="D230" s="287"/>
    </row>
    <row r="231" spans="4:4" x14ac:dyDescent="0.2">
      <c r="D231" s="287"/>
    </row>
    <row r="232" spans="4:4" x14ac:dyDescent="0.2">
      <c r="D232" s="287"/>
    </row>
    <row r="233" spans="4:4" x14ac:dyDescent="0.2">
      <c r="D233" s="287"/>
    </row>
    <row r="234" spans="4:4" x14ac:dyDescent="0.2">
      <c r="D234" s="287"/>
    </row>
    <row r="235" spans="4:4" x14ac:dyDescent="0.2">
      <c r="D235" s="287"/>
    </row>
    <row r="236" spans="4:4" x14ac:dyDescent="0.2">
      <c r="D236" s="287"/>
    </row>
    <row r="237" spans="4:4" x14ac:dyDescent="0.2">
      <c r="D237" s="287"/>
    </row>
    <row r="238" spans="4:4" x14ac:dyDescent="0.2">
      <c r="D238" s="287"/>
    </row>
    <row r="239" spans="4:4" x14ac:dyDescent="0.2">
      <c r="D239" s="287"/>
    </row>
    <row r="240" spans="4:4" x14ac:dyDescent="0.2">
      <c r="D240" s="287"/>
    </row>
    <row r="241" spans="4:4" x14ac:dyDescent="0.2">
      <c r="D241" s="287"/>
    </row>
    <row r="242" spans="4:4" x14ac:dyDescent="0.2">
      <c r="D242" s="287"/>
    </row>
    <row r="243" spans="4:4" x14ac:dyDescent="0.2">
      <c r="D243" s="287"/>
    </row>
    <row r="244" spans="4:4" x14ac:dyDescent="0.2">
      <c r="D244" s="287"/>
    </row>
    <row r="245" spans="4:4" x14ac:dyDescent="0.2">
      <c r="D245" s="287"/>
    </row>
    <row r="246" spans="4:4" x14ac:dyDescent="0.2">
      <c r="D246" s="287"/>
    </row>
    <row r="248" spans="4:4" x14ac:dyDescent="0.2">
      <c r="D248" s="287"/>
    </row>
    <row r="253" spans="4:4" x14ac:dyDescent="0.2">
      <c r="D253" s="287"/>
    </row>
    <row r="254" spans="4:4" x14ac:dyDescent="0.2">
      <c r="D254" s="287"/>
    </row>
    <row r="255" spans="4:4" x14ac:dyDescent="0.2">
      <c r="D255" s="287"/>
    </row>
    <row r="256" spans="4:4" x14ac:dyDescent="0.2">
      <c r="D256" s="287"/>
    </row>
    <row r="257" spans="4:4" x14ac:dyDescent="0.2">
      <c r="D257" s="287"/>
    </row>
    <row r="258" spans="4:4" x14ac:dyDescent="0.2">
      <c r="D258" s="287"/>
    </row>
    <row r="259" spans="4:4" x14ac:dyDescent="0.2">
      <c r="D259" s="287"/>
    </row>
    <row r="260" spans="4:4" x14ac:dyDescent="0.2">
      <c r="D260" s="287"/>
    </row>
    <row r="261" spans="4:4" x14ac:dyDescent="0.2">
      <c r="D261" s="287"/>
    </row>
    <row r="262" spans="4:4" x14ac:dyDescent="0.2">
      <c r="D262" s="287"/>
    </row>
    <row r="263" spans="4:4" x14ac:dyDescent="0.2">
      <c r="D263" s="287"/>
    </row>
    <row r="264" spans="4:4" x14ac:dyDescent="0.2">
      <c r="D264" s="287"/>
    </row>
    <row r="265" spans="4:4" x14ac:dyDescent="0.2">
      <c r="D265" s="287"/>
    </row>
    <row r="266" spans="4:4" x14ac:dyDescent="0.2">
      <c r="D266" s="287"/>
    </row>
    <row r="267" spans="4:4" x14ac:dyDescent="0.2">
      <c r="D267" s="287"/>
    </row>
    <row r="268" spans="4:4" x14ac:dyDescent="0.2">
      <c r="D268" s="287"/>
    </row>
    <row r="269" spans="4:4" x14ac:dyDescent="0.2">
      <c r="D269" s="287"/>
    </row>
    <row r="270" spans="4:4" x14ac:dyDescent="0.2">
      <c r="D270" s="287"/>
    </row>
    <row r="271" spans="4:4" x14ac:dyDescent="0.2">
      <c r="D271" s="287"/>
    </row>
    <row r="272" spans="4:4" x14ac:dyDescent="0.2">
      <c r="D272" s="287"/>
    </row>
    <row r="273" spans="4:4" x14ac:dyDescent="0.2">
      <c r="D273" s="287"/>
    </row>
    <row r="274" spans="4:4" x14ac:dyDescent="0.2">
      <c r="D274" s="287"/>
    </row>
    <row r="275" spans="4:4" x14ac:dyDescent="0.2">
      <c r="D275" s="287"/>
    </row>
    <row r="276" spans="4:4" x14ac:dyDescent="0.2">
      <c r="D276" s="287"/>
    </row>
    <row r="277" spans="4:4" x14ac:dyDescent="0.2">
      <c r="D277" s="287"/>
    </row>
    <row r="278" spans="4:4" x14ac:dyDescent="0.2">
      <c r="D278" s="287"/>
    </row>
    <row r="279" spans="4:4" x14ac:dyDescent="0.2">
      <c r="D279" s="287"/>
    </row>
    <row r="280" spans="4:4" x14ac:dyDescent="0.2">
      <c r="D280" s="287"/>
    </row>
    <row r="281" spans="4:4" x14ac:dyDescent="0.2">
      <c r="D281" s="287"/>
    </row>
    <row r="282" spans="4:4" x14ac:dyDescent="0.2">
      <c r="D282" s="287"/>
    </row>
    <row r="283" spans="4:4" x14ac:dyDescent="0.2">
      <c r="D283" s="287"/>
    </row>
    <row r="284" spans="4:4" x14ac:dyDescent="0.2">
      <c r="D284" s="287"/>
    </row>
    <row r="285" spans="4:4" x14ac:dyDescent="0.2">
      <c r="D285" s="287"/>
    </row>
    <row r="286" spans="4:4" x14ac:dyDescent="0.2">
      <c r="D286" s="287"/>
    </row>
    <row r="287" spans="4:4" x14ac:dyDescent="0.2">
      <c r="D287" s="287"/>
    </row>
    <row r="288" spans="4:4" x14ac:dyDescent="0.2">
      <c r="D288" s="287"/>
    </row>
    <row r="289" spans="4:4" x14ac:dyDescent="0.2">
      <c r="D289" s="287"/>
    </row>
    <row r="290" spans="4:4" x14ac:dyDescent="0.2">
      <c r="D290" s="287"/>
    </row>
    <row r="291" spans="4:4" x14ac:dyDescent="0.2">
      <c r="D291" s="287"/>
    </row>
    <row r="292" spans="4:4" x14ac:dyDescent="0.2">
      <c r="D292" s="287"/>
    </row>
    <row r="293" spans="4:4" x14ac:dyDescent="0.2">
      <c r="D293" s="287"/>
    </row>
    <row r="294" spans="4:4" x14ac:dyDescent="0.2">
      <c r="D294" s="287"/>
    </row>
    <row r="295" spans="4:4" x14ac:dyDescent="0.2">
      <c r="D295" s="287"/>
    </row>
    <row r="296" spans="4:4" x14ac:dyDescent="0.2">
      <c r="D296" s="287"/>
    </row>
    <row r="297" spans="4:4" x14ac:dyDescent="0.2">
      <c r="D297" s="287"/>
    </row>
    <row r="298" spans="4:4" x14ac:dyDescent="0.2">
      <c r="D298" s="287"/>
    </row>
    <row r="299" spans="4:4" x14ac:dyDescent="0.2">
      <c r="D299" s="287"/>
    </row>
    <row r="300" spans="4:4" x14ac:dyDescent="0.2">
      <c r="D300" s="287"/>
    </row>
    <row r="301" spans="4:4" x14ac:dyDescent="0.2">
      <c r="D301" s="287"/>
    </row>
    <row r="302" spans="4:4" x14ac:dyDescent="0.2">
      <c r="D302" s="287"/>
    </row>
    <row r="303" spans="4:4" x14ac:dyDescent="0.2">
      <c r="D303" s="287"/>
    </row>
    <row r="304" spans="4:4" x14ac:dyDescent="0.2">
      <c r="D304" s="287"/>
    </row>
    <row r="305" spans="4:4" x14ac:dyDescent="0.2">
      <c r="D305" s="287"/>
    </row>
    <row r="306" spans="4:4" x14ac:dyDescent="0.2">
      <c r="D306" s="287"/>
    </row>
    <row r="307" spans="4:4" x14ac:dyDescent="0.2">
      <c r="D307" s="287"/>
    </row>
    <row r="308" spans="4:4" x14ac:dyDescent="0.2">
      <c r="D308" s="287"/>
    </row>
    <row r="309" spans="4:4" x14ac:dyDescent="0.2">
      <c r="D309" s="287"/>
    </row>
    <row r="310" spans="4:4" x14ac:dyDescent="0.2">
      <c r="D310" s="287"/>
    </row>
    <row r="311" spans="4:4" x14ac:dyDescent="0.2">
      <c r="D311" s="287"/>
    </row>
    <row r="312" spans="4:4" x14ac:dyDescent="0.2">
      <c r="D312" s="287"/>
    </row>
    <row r="313" spans="4:4" x14ac:dyDescent="0.2">
      <c r="D313" s="287"/>
    </row>
    <row r="314" spans="4:4" x14ac:dyDescent="0.2">
      <c r="D314" s="287"/>
    </row>
    <row r="315" spans="4:4" x14ac:dyDescent="0.2">
      <c r="D315" s="287"/>
    </row>
    <row r="316" spans="4:4" x14ac:dyDescent="0.2">
      <c r="D316" s="287"/>
    </row>
    <row r="317" spans="4:4" x14ac:dyDescent="0.2">
      <c r="D317" s="287"/>
    </row>
    <row r="318" spans="4:4" x14ac:dyDescent="0.2">
      <c r="D318" s="287"/>
    </row>
    <row r="319" spans="4:4" x14ac:dyDescent="0.2">
      <c r="D319" s="287"/>
    </row>
    <row r="320" spans="4:4" x14ac:dyDescent="0.2">
      <c r="D320" s="287"/>
    </row>
    <row r="321" spans="4:4" x14ac:dyDescent="0.2">
      <c r="D321" s="287"/>
    </row>
    <row r="322" spans="4:4" x14ac:dyDescent="0.2">
      <c r="D322" s="287"/>
    </row>
    <row r="323" spans="4:4" x14ac:dyDescent="0.2">
      <c r="D323" s="287"/>
    </row>
    <row r="324" spans="4:4" x14ac:dyDescent="0.2">
      <c r="D324" s="287"/>
    </row>
    <row r="325" spans="4:4" x14ac:dyDescent="0.2">
      <c r="D325" s="287"/>
    </row>
    <row r="326" spans="4:4" x14ac:dyDescent="0.2">
      <c r="D326" s="287"/>
    </row>
    <row r="327" spans="4:4" x14ac:dyDescent="0.2">
      <c r="D327" s="287"/>
    </row>
    <row r="328" spans="4:4" x14ac:dyDescent="0.2">
      <c r="D328" s="287"/>
    </row>
    <row r="329" spans="4:4" x14ac:dyDescent="0.2">
      <c r="D329" s="287"/>
    </row>
    <row r="330" spans="4:4" x14ac:dyDescent="0.2">
      <c r="D330" s="287"/>
    </row>
    <row r="331" spans="4:4" x14ac:dyDescent="0.2">
      <c r="D331" s="287"/>
    </row>
    <row r="332" spans="4:4" x14ac:dyDescent="0.2">
      <c r="D332" s="287"/>
    </row>
    <row r="333" spans="4:4" x14ac:dyDescent="0.2">
      <c r="D333" s="287"/>
    </row>
    <row r="334" spans="4:4" x14ac:dyDescent="0.2">
      <c r="D334" s="287"/>
    </row>
    <row r="335" spans="4:4" x14ac:dyDescent="0.2">
      <c r="D335" s="287"/>
    </row>
    <row r="336" spans="4:4" x14ac:dyDescent="0.2">
      <c r="D336" s="287"/>
    </row>
    <row r="337" spans="4:4" x14ac:dyDescent="0.2">
      <c r="D337" s="287"/>
    </row>
    <row r="338" spans="4:4" x14ac:dyDescent="0.2">
      <c r="D338" s="287"/>
    </row>
    <row r="339" spans="4:4" x14ac:dyDescent="0.2">
      <c r="D339" s="287"/>
    </row>
    <row r="340" spans="4:4" x14ac:dyDescent="0.2">
      <c r="D340" s="287"/>
    </row>
    <row r="341" spans="4:4" x14ac:dyDescent="0.2">
      <c r="D341" s="287"/>
    </row>
    <row r="342" spans="4:4" x14ac:dyDescent="0.2">
      <c r="D342" s="287"/>
    </row>
    <row r="343" spans="4:4" x14ac:dyDescent="0.2">
      <c r="D343" s="287"/>
    </row>
    <row r="344" spans="4:4" x14ac:dyDescent="0.2">
      <c r="D344" s="287"/>
    </row>
    <row r="345" spans="4:4" x14ac:dyDescent="0.2">
      <c r="D345" s="287"/>
    </row>
    <row r="346" spans="4:4" x14ac:dyDescent="0.2">
      <c r="D346" s="287"/>
    </row>
    <row r="347" spans="4:4" x14ac:dyDescent="0.2">
      <c r="D347" s="287"/>
    </row>
    <row r="348" spans="4:4" x14ac:dyDescent="0.2">
      <c r="D348" s="287"/>
    </row>
    <row r="349" spans="4:4" x14ac:dyDescent="0.2">
      <c r="D349" s="287"/>
    </row>
    <row r="350" spans="4:4" x14ac:dyDescent="0.2">
      <c r="D350" s="287"/>
    </row>
    <row r="351" spans="4:4" x14ac:dyDescent="0.2">
      <c r="D351" s="287"/>
    </row>
    <row r="352" spans="4:4" x14ac:dyDescent="0.2">
      <c r="D352" s="287"/>
    </row>
    <row r="353" spans="4:4" x14ac:dyDescent="0.2">
      <c r="D353" s="287"/>
    </row>
    <row r="354" spans="4:4" x14ac:dyDescent="0.2">
      <c r="D354" s="287"/>
    </row>
    <row r="355" spans="4:4" x14ac:dyDescent="0.2">
      <c r="D355" s="287"/>
    </row>
    <row r="356" spans="4:4" x14ac:dyDescent="0.2">
      <c r="D356" s="287"/>
    </row>
    <row r="357" spans="4:4" x14ac:dyDescent="0.2">
      <c r="D357" s="287"/>
    </row>
    <row r="358" spans="4:4" x14ac:dyDescent="0.2">
      <c r="D358" s="287"/>
    </row>
    <row r="359" spans="4:4" x14ac:dyDescent="0.2">
      <c r="D359" s="287"/>
    </row>
    <row r="360" spans="4:4" x14ac:dyDescent="0.2">
      <c r="D360" s="287"/>
    </row>
    <row r="361" spans="4:4" x14ac:dyDescent="0.2">
      <c r="D361" s="287"/>
    </row>
    <row r="362" spans="4:4" x14ac:dyDescent="0.2">
      <c r="D362" s="287"/>
    </row>
    <row r="363" spans="4:4" x14ac:dyDescent="0.2">
      <c r="D363" s="287"/>
    </row>
    <row r="364" spans="4:4" x14ac:dyDescent="0.2">
      <c r="D364" s="287"/>
    </row>
    <row r="365" spans="4:4" x14ac:dyDescent="0.2">
      <c r="D365" s="287"/>
    </row>
    <row r="366" spans="4:4" x14ac:dyDescent="0.2">
      <c r="D366" s="287"/>
    </row>
    <row r="367" spans="4:4" x14ac:dyDescent="0.2">
      <c r="D367" s="287"/>
    </row>
    <row r="368" spans="4:4" x14ac:dyDescent="0.2">
      <c r="D368" s="287"/>
    </row>
    <row r="369" spans="4:4" x14ac:dyDescent="0.2">
      <c r="D369" s="287"/>
    </row>
    <row r="370" spans="4:4" x14ac:dyDescent="0.2">
      <c r="D370" s="287"/>
    </row>
    <row r="371" spans="4:4" x14ac:dyDescent="0.2">
      <c r="D371" s="287"/>
    </row>
    <row r="372" spans="4:4" x14ac:dyDescent="0.2">
      <c r="D372" s="287"/>
    </row>
    <row r="373" spans="4:4" x14ac:dyDescent="0.2">
      <c r="D373" s="287"/>
    </row>
    <row r="374" spans="4:4" x14ac:dyDescent="0.2">
      <c r="D374" s="287"/>
    </row>
    <row r="375" spans="4:4" x14ac:dyDescent="0.2">
      <c r="D375" s="287"/>
    </row>
    <row r="376" spans="4:4" x14ac:dyDescent="0.2">
      <c r="D376" s="287"/>
    </row>
    <row r="377" spans="4:4" x14ac:dyDescent="0.2">
      <c r="D377" s="287"/>
    </row>
    <row r="378" spans="4:4" x14ac:dyDescent="0.2">
      <c r="D378" s="287"/>
    </row>
    <row r="379" spans="4:4" x14ac:dyDescent="0.2">
      <c r="D379" s="287"/>
    </row>
    <row r="380" spans="4:4" x14ac:dyDescent="0.2">
      <c r="D380" s="287"/>
    </row>
    <row r="381" spans="4:4" x14ac:dyDescent="0.2">
      <c r="D381" s="287"/>
    </row>
    <row r="382" spans="4:4" x14ac:dyDescent="0.2">
      <c r="D382" s="287"/>
    </row>
    <row r="383" spans="4:4" x14ac:dyDescent="0.2">
      <c r="D383" s="287"/>
    </row>
    <row r="384" spans="4:4" x14ac:dyDescent="0.2">
      <c r="D384" s="287"/>
    </row>
    <row r="385" spans="4:4" x14ac:dyDescent="0.2">
      <c r="D385" s="287"/>
    </row>
    <row r="386" spans="4:4" x14ac:dyDescent="0.2">
      <c r="D386" s="287"/>
    </row>
    <row r="387" spans="4:4" x14ac:dyDescent="0.2">
      <c r="D387" s="287"/>
    </row>
    <row r="388" spans="4:4" x14ac:dyDescent="0.2">
      <c r="D388" s="287"/>
    </row>
    <row r="389" spans="4:4" x14ac:dyDescent="0.2">
      <c r="D389" s="287"/>
    </row>
    <row r="390" spans="4:4" x14ac:dyDescent="0.2">
      <c r="D390" s="287"/>
    </row>
    <row r="391" spans="4:4" x14ac:dyDescent="0.2">
      <c r="D391" s="287"/>
    </row>
    <row r="392" spans="4:4" x14ac:dyDescent="0.2">
      <c r="D392" s="287"/>
    </row>
    <row r="393" spans="4:4" x14ac:dyDescent="0.2">
      <c r="D393" s="287"/>
    </row>
    <row r="394" spans="4:4" x14ac:dyDescent="0.2">
      <c r="D394" s="287"/>
    </row>
    <row r="395" spans="4:4" x14ac:dyDescent="0.2">
      <c r="D395" s="287"/>
    </row>
    <row r="396" spans="4:4" x14ac:dyDescent="0.2">
      <c r="D396" s="287"/>
    </row>
    <row r="397" spans="4:4" x14ac:dyDescent="0.2">
      <c r="D397" s="287"/>
    </row>
    <row r="398" spans="4:4" x14ac:dyDescent="0.2">
      <c r="D398" s="287"/>
    </row>
    <row r="399" spans="4:4" x14ac:dyDescent="0.2">
      <c r="D399" s="287"/>
    </row>
    <row r="400" spans="4:4" x14ac:dyDescent="0.2">
      <c r="D400" s="287"/>
    </row>
    <row r="401" spans="4:4" x14ac:dyDescent="0.2">
      <c r="D401" s="287"/>
    </row>
    <row r="402" spans="4:4" x14ac:dyDescent="0.2">
      <c r="D402" s="287"/>
    </row>
    <row r="403" spans="4:4" x14ac:dyDescent="0.2">
      <c r="D403" s="287"/>
    </row>
    <row r="404" spans="4:4" x14ac:dyDescent="0.2">
      <c r="D404" s="287"/>
    </row>
    <row r="405" spans="4:4" x14ac:dyDescent="0.2">
      <c r="D405" s="287"/>
    </row>
    <row r="406" spans="4:4" x14ac:dyDescent="0.2">
      <c r="D406" s="287"/>
    </row>
    <row r="407" spans="4:4" x14ac:dyDescent="0.2">
      <c r="D407" s="287"/>
    </row>
    <row r="408" spans="4:4" x14ac:dyDescent="0.2">
      <c r="D408" s="287"/>
    </row>
    <row r="409" spans="4:4" x14ac:dyDescent="0.2">
      <c r="D409" s="287"/>
    </row>
    <row r="410" spans="4:4" x14ac:dyDescent="0.2">
      <c r="D410" s="287"/>
    </row>
    <row r="411" spans="4:4" x14ac:dyDescent="0.2">
      <c r="D411" s="287"/>
    </row>
    <row r="412" spans="4:4" x14ac:dyDescent="0.2">
      <c r="D412" s="287"/>
    </row>
    <row r="413" spans="4:4" x14ac:dyDescent="0.2">
      <c r="D413" s="287"/>
    </row>
    <row r="414" spans="4:4" x14ac:dyDescent="0.2">
      <c r="D414" s="287"/>
    </row>
    <row r="415" spans="4:4" x14ac:dyDescent="0.2">
      <c r="D415" s="287"/>
    </row>
    <row r="416" spans="4:4" x14ac:dyDescent="0.2">
      <c r="D416" s="287"/>
    </row>
    <row r="417" spans="4:4" x14ac:dyDescent="0.2">
      <c r="D417" s="287"/>
    </row>
    <row r="418" spans="4:4" x14ac:dyDescent="0.2">
      <c r="D418" s="287"/>
    </row>
    <row r="419" spans="4:4" x14ac:dyDescent="0.2">
      <c r="D419" s="287"/>
    </row>
    <row r="420" spans="4:4" x14ac:dyDescent="0.2">
      <c r="D420" s="287"/>
    </row>
    <row r="421" spans="4:4" x14ac:dyDescent="0.2">
      <c r="D421" s="287"/>
    </row>
    <row r="422" spans="4:4" x14ac:dyDescent="0.2">
      <c r="D422" s="287"/>
    </row>
    <row r="423" spans="4:4" x14ac:dyDescent="0.2">
      <c r="D423" s="287"/>
    </row>
    <row r="424" spans="4:4" x14ac:dyDescent="0.2">
      <c r="D424" s="287"/>
    </row>
    <row r="425" spans="4:4" x14ac:dyDescent="0.2">
      <c r="D425" s="287"/>
    </row>
    <row r="426" spans="4:4" x14ac:dyDescent="0.2">
      <c r="D426" s="287"/>
    </row>
    <row r="427" spans="4:4" x14ac:dyDescent="0.2">
      <c r="D427" s="287"/>
    </row>
    <row r="428" spans="4:4" x14ac:dyDescent="0.2">
      <c r="D428" s="287"/>
    </row>
    <row r="429" spans="4:4" x14ac:dyDescent="0.2">
      <c r="D429" s="287"/>
    </row>
    <row r="430" spans="4:4" x14ac:dyDescent="0.2">
      <c r="D430" s="287"/>
    </row>
    <row r="431" spans="4:4" x14ac:dyDescent="0.2">
      <c r="D431" s="287"/>
    </row>
    <row r="432" spans="4:4" x14ac:dyDescent="0.2">
      <c r="D432" s="287"/>
    </row>
    <row r="433" spans="4:4" x14ac:dyDescent="0.2">
      <c r="D433" s="287"/>
    </row>
    <row r="434" spans="4:4" x14ac:dyDescent="0.2">
      <c r="D434" s="287"/>
    </row>
    <row r="435" spans="4:4" x14ac:dyDescent="0.2">
      <c r="D435" s="287"/>
    </row>
    <row r="436" spans="4:4" x14ac:dyDescent="0.2">
      <c r="D436" s="287"/>
    </row>
    <row r="437" spans="4:4" x14ac:dyDescent="0.2">
      <c r="D437" s="287"/>
    </row>
    <row r="438" spans="4:4" x14ac:dyDescent="0.2">
      <c r="D438" s="287"/>
    </row>
    <row r="439" spans="4:4" x14ac:dyDescent="0.2">
      <c r="D439" s="287"/>
    </row>
    <row r="440" spans="4:4" x14ac:dyDescent="0.2">
      <c r="D440" s="287"/>
    </row>
    <row r="441" spans="4:4" x14ac:dyDescent="0.2">
      <c r="D441" s="287"/>
    </row>
    <row r="442" spans="4:4" x14ac:dyDescent="0.2">
      <c r="D442" s="287"/>
    </row>
    <row r="443" spans="4:4" x14ac:dyDescent="0.2">
      <c r="D443" s="287"/>
    </row>
    <row r="444" spans="4:4" x14ac:dyDescent="0.2">
      <c r="D444" s="287"/>
    </row>
    <row r="446" spans="4:4" x14ac:dyDescent="0.2">
      <c r="D446" s="287"/>
    </row>
    <row r="447" spans="4:4" x14ac:dyDescent="0.2">
      <c r="D447" s="287"/>
    </row>
    <row r="448" spans="4:4" x14ac:dyDescent="0.2">
      <c r="D448" s="287"/>
    </row>
    <row r="449" spans="4:4" x14ac:dyDescent="0.2">
      <c r="D449" s="287"/>
    </row>
    <row r="450" spans="4:4" x14ac:dyDescent="0.2">
      <c r="D450" s="287"/>
    </row>
    <row r="451" spans="4:4" x14ac:dyDescent="0.2">
      <c r="D451" s="287"/>
    </row>
    <row r="452" spans="4:4" x14ac:dyDescent="0.2">
      <c r="D452" s="287"/>
    </row>
    <row r="453" spans="4:4" x14ac:dyDescent="0.2">
      <c r="D453" s="287"/>
    </row>
    <row r="454" spans="4:4" x14ac:dyDescent="0.2">
      <c r="D454" s="287"/>
    </row>
    <row r="455" spans="4:4" x14ac:dyDescent="0.2">
      <c r="D455" s="287"/>
    </row>
    <row r="456" spans="4:4" x14ac:dyDescent="0.2">
      <c r="D456" s="287"/>
    </row>
    <row r="457" spans="4:4" x14ac:dyDescent="0.2">
      <c r="D457" s="287"/>
    </row>
    <row r="458" spans="4:4" x14ac:dyDescent="0.2">
      <c r="D458" s="287"/>
    </row>
    <row r="459" spans="4:4" x14ac:dyDescent="0.2">
      <c r="D459" s="287"/>
    </row>
    <row r="460" spans="4:4" x14ac:dyDescent="0.2">
      <c r="D460" s="287"/>
    </row>
    <row r="461" spans="4:4" x14ac:dyDescent="0.2">
      <c r="D461" s="287"/>
    </row>
    <row r="462" spans="4:4" x14ac:dyDescent="0.2">
      <c r="D462" s="287"/>
    </row>
    <row r="463" spans="4:4" x14ac:dyDescent="0.2">
      <c r="D463" s="287"/>
    </row>
    <row r="464" spans="4:4" x14ac:dyDescent="0.2">
      <c r="D464" s="287"/>
    </row>
    <row r="465" spans="4:4" x14ac:dyDescent="0.2">
      <c r="D465" s="287"/>
    </row>
    <row r="466" spans="4:4" x14ac:dyDescent="0.2">
      <c r="D466" s="287"/>
    </row>
    <row r="467" spans="4:4" x14ac:dyDescent="0.2">
      <c r="D467" s="287"/>
    </row>
    <row r="468" spans="4:4" x14ac:dyDescent="0.2">
      <c r="D468" s="287"/>
    </row>
    <row r="469" spans="4:4" x14ac:dyDescent="0.2">
      <c r="D469" s="287"/>
    </row>
    <row r="470" spans="4:4" x14ac:dyDescent="0.2">
      <c r="D470" s="287"/>
    </row>
    <row r="471" spans="4:4" x14ac:dyDescent="0.2">
      <c r="D471" s="287"/>
    </row>
    <row r="472" spans="4:4" x14ac:dyDescent="0.2">
      <c r="D472" s="287"/>
    </row>
    <row r="473" spans="4:4" x14ac:dyDescent="0.2">
      <c r="D473" s="287"/>
    </row>
    <row r="474" spans="4:4" x14ac:dyDescent="0.2">
      <c r="D474" s="287"/>
    </row>
    <row r="475" spans="4:4" x14ac:dyDescent="0.2">
      <c r="D475" s="287"/>
    </row>
    <row r="476" spans="4:4" x14ac:dyDescent="0.2">
      <c r="D476" s="287"/>
    </row>
    <row r="477" spans="4:4" x14ac:dyDescent="0.2">
      <c r="D477" s="287"/>
    </row>
    <row r="478" spans="4:4" x14ac:dyDescent="0.2">
      <c r="D478" s="287"/>
    </row>
    <row r="479" spans="4:4" x14ac:dyDescent="0.2">
      <c r="D479" s="287"/>
    </row>
    <row r="480" spans="4:4" x14ac:dyDescent="0.2">
      <c r="D480" s="287"/>
    </row>
    <row r="481" spans="4:4" x14ac:dyDescent="0.2">
      <c r="D481" s="287"/>
    </row>
    <row r="482" spans="4:4" x14ac:dyDescent="0.2">
      <c r="D482" s="287"/>
    </row>
    <row r="483" spans="4:4" x14ac:dyDescent="0.2">
      <c r="D483" s="287"/>
    </row>
    <row r="484" spans="4:4" x14ac:dyDescent="0.2">
      <c r="D484" s="287"/>
    </row>
    <row r="485" spans="4:4" x14ac:dyDescent="0.2">
      <c r="D485" s="287"/>
    </row>
    <row r="486" spans="4:4" x14ac:dyDescent="0.2">
      <c r="D486" s="287"/>
    </row>
    <row r="487" spans="4:4" x14ac:dyDescent="0.2">
      <c r="D487" s="287"/>
    </row>
    <row r="488" spans="4:4" x14ac:dyDescent="0.2">
      <c r="D488" s="287"/>
    </row>
    <row r="489" spans="4:4" x14ac:dyDescent="0.2">
      <c r="D489" s="287"/>
    </row>
    <row r="490" spans="4:4" x14ac:dyDescent="0.2">
      <c r="D490" s="287"/>
    </row>
    <row r="491" spans="4:4" x14ac:dyDescent="0.2">
      <c r="D491" s="287"/>
    </row>
    <row r="492" spans="4:4" x14ac:dyDescent="0.2">
      <c r="D492" s="287"/>
    </row>
    <row r="493" spans="4:4" x14ac:dyDescent="0.2">
      <c r="D493" s="287"/>
    </row>
    <row r="494" spans="4:4" x14ac:dyDescent="0.2">
      <c r="D494" s="287"/>
    </row>
    <row r="495" spans="4:4" x14ac:dyDescent="0.2">
      <c r="D495" s="287"/>
    </row>
    <row r="496" spans="4:4" x14ac:dyDescent="0.2">
      <c r="D496" s="287"/>
    </row>
    <row r="497" spans="4:4" x14ac:dyDescent="0.2">
      <c r="D497" s="287"/>
    </row>
    <row r="498" spans="4:4" x14ac:dyDescent="0.2">
      <c r="D498" s="287"/>
    </row>
    <row r="499" spans="4:4" x14ac:dyDescent="0.2">
      <c r="D499" s="287"/>
    </row>
    <row r="500" spans="4:4" x14ac:dyDescent="0.2">
      <c r="D500" s="287"/>
    </row>
    <row r="501" spans="4:4" x14ac:dyDescent="0.2">
      <c r="D501" s="287"/>
    </row>
    <row r="502" spans="4:4" x14ac:dyDescent="0.2">
      <c r="D502" s="287"/>
    </row>
    <row r="503" spans="4:4" x14ac:dyDescent="0.2">
      <c r="D503" s="287"/>
    </row>
    <row r="504" spans="4:4" x14ac:dyDescent="0.2">
      <c r="D504" s="287"/>
    </row>
    <row r="505" spans="4:4" x14ac:dyDescent="0.2">
      <c r="D505" s="287"/>
    </row>
    <row r="506" spans="4:4" x14ac:dyDescent="0.2">
      <c r="D506" s="287"/>
    </row>
    <row r="507" spans="4:4" x14ac:dyDescent="0.2">
      <c r="D507" s="287"/>
    </row>
    <row r="508" spans="4:4" x14ac:dyDescent="0.2">
      <c r="D508" s="287"/>
    </row>
    <row r="509" spans="4:4" x14ac:dyDescent="0.2">
      <c r="D509" s="287"/>
    </row>
    <row r="510" spans="4:4" x14ac:dyDescent="0.2">
      <c r="D510" s="287"/>
    </row>
    <row r="511" spans="4:4" x14ac:dyDescent="0.2">
      <c r="D511" s="287"/>
    </row>
    <row r="512" spans="4:4" x14ac:dyDescent="0.2">
      <c r="D512" s="287"/>
    </row>
    <row r="513" spans="4:4" x14ac:dyDescent="0.2">
      <c r="D513" s="287"/>
    </row>
    <row r="514" spans="4:4" x14ac:dyDescent="0.2">
      <c r="D514" s="287"/>
    </row>
    <row r="515" spans="4:4" x14ac:dyDescent="0.2">
      <c r="D515" s="287"/>
    </row>
    <row r="516" spans="4:4" x14ac:dyDescent="0.2">
      <c r="D516" s="287"/>
    </row>
    <row r="517" spans="4:4" x14ac:dyDescent="0.2">
      <c r="D517" s="287"/>
    </row>
    <row r="518" spans="4:4" x14ac:dyDescent="0.2">
      <c r="D518" s="287"/>
    </row>
    <row r="519" spans="4:4" x14ac:dyDescent="0.2">
      <c r="D519" s="287"/>
    </row>
    <row r="520" spans="4:4" x14ac:dyDescent="0.2">
      <c r="D520" s="287"/>
    </row>
    <row r="521" spans="4:4" x14ac:dyDescent="0.2">
      <c r="D521" s="287"/>
    </row>
    <row r="522" spans="4:4" x14ac:dyDescent="0.2">
      <c r="D522" s="287"/>
    </row>
    <row r="523" spans="4:4" x14ac:dyDescent="0.2">
      <c r="D523" s="287"/>
    </row>
    <row r="524" spans="4:4" x14ac:dyDescent="0.2">
      <c r="D524" s="287"/>
    </row>
    <row r="525" spans="4:4" x14ac:dyDescent="0.2">
      <c r="D525" s="287"/>
    </row>
    <row r="526" spans="4:4" x14ac:dyDescent="0.2">
      <c r="D526" s="287"/>
    </row>
    <row r="527" spans="4:4" x14ac:dyDescent="0.2">
      <c r="D527" s="287"/>
    </row>
    <row r="528" spans="4:4" x14ac:dyDescent="0.2">
      <c r="D528" s="287"/>
    </row>
    <row r="529" spans="4:4" x14ac:dyDescent="0.2">
      <c r="D529" s="287"/>
    </row>
    <row r="530" spans="4:4" x14ac:dyDescent="0.2">
      <c r="D530" s="287"/>
    </row>
    <row r="531" spans="4:4" x14ac:dyDescent="0.2">
      <c r="D531" s="287"/>
    </row>
    <row r="532" spans="4:4" x14ac:dyDescent="0.2">
      <c r="D532" s="287"/>
    </row>
    <row r="533" spans="4:4" x14ac:dyDescent="0.2">
      <c r="D533" s="287"/>
    </row>
    <row r="534" spans="4:4" x14ac:dyDescent="0.2">
      <c r="D534" s="287"/>
    </row>
    <row r="535" spans="4:4" x14ac:dyDescent="0.2">
      <c r="D535" s="287"/>
    </row>
    <row r="536" spans="4:4" x14ac:dyDescent="0.2">
      <c r="D536" s="287"/>
    </row>
    <row r="537" spans="4:4" x14ac:dyDescent="0.2">
      <c r="D537" s="287"/>
    </row>
    <row r="538" spans="4:4" x14ac:dyDescent="0.2">
      <c r="D538" s="287"/>
    </row>
    <row r="539" spans="4:4" x14ac:dyDescent="0.2">
      <c r="D539" s="287"/>
    </row>
    <row r="540" spans="4:4" x14ac:dyDescent="0.2">
      <c r="D540" s="287"/>
    </row>
    <row r="544" spans="4:4" x14ac:dyDescent="0.2">
      <c r="D544" s="287"/>
    </row>
    <row r="545" spans="4:4" x14ac:dyDescent="0.2">
      <c r="D545" s="287"/>
    </row>
    <row r="546" spans="4:4" x14ac:dyDescent="0.2">
      <c r="D546" s="287"/>
    </row>
    <row r="547" spans="4:4" x14ac:dyDescent="0.2">
      <c r="D547" s="287"/>
    </row>
    <row r="548" spans="4:4" x14ac:dyDescent="0.2">
      <c r="D548" s="287"/>
    </row>
    <row r="549" spans="4:4" x14ac:dyDescent="0.2">
      <c r="D549" s="287"/>
    </row>
    <row r="550" spans="4:4" x14ac:dyDescent="0.2">
      <c r="D550" s="287"/>
    </row>
    <row r="551" spans="4:4" x14ac:dyDescent="0.2">
      <c r="D551" s="287"/>
    </row>
    <row r="552" spans="4:4" x14ac:dyDescent="0.2">
      <c r="D552" s="287"/>
    </row>
    <row r="553" spans="4:4" x14ac:dyDescent="0.2">
      <c r="D553" s="287"/>
    </row>
    <row r="554" spans="4:4" x14ac:dyDescent="0.2">
      <c r="D554" s="287"/>
    </row>
    <row r="555" spans="4:4" x14ac:dyDescent="0.2">
      <c r="D555" s="287"/>
    </row>
    <row r="556" spans="4:4" x14ac:dyDescent="0.2">
      <c r="D556" s="287"/>
    </row>
    <row r="557" spans="4:4" x14ac:dyDescent="0.2">
      <c r="D557" s="287"/>
    </row>
    <row r="558" spans="4:4" x14ac:dyDescent="0.2">
      <c r="D558" s="287"/>
    </row>
    <row r="559" spans="4:4" x14ac:dyDescent="0.2">
      <c r="D559" s="287"/>
    </row>
    <row r="560" spans="4:4" x14ac:dyDescent="0.2">
      <c r="D560" s="287"/>
    </row>
    <row r="561" spans="4:4" x14ac:dyDescent="0.2">
      <c r="D561" s="287"/>
    </row>
    <row r="562" spans="4:4" x14ac:dyDescent="0.2">
      <c r="D562" s="287"/>
    </row>
    <row r="563" spans="4:4" x14ac:dyDescent="0.2">
      <c r="D563" s="287"/>
    </row>
    <row r="564" spans="4:4" x14ac:dyDescent="0.2">
      <c r="D564" s="287"/>
    </row>
    <row r="565" spans="4:4" x14ac:dyDescent="0.2">
      <c r="D565" s="287"/>
    </row>
    <row r="566" spans="4:4" x14ac:dyDescent="0.2">
      <c r="D566" s="287"/>
    </row>
    <row r="567" spans="4:4" x14ac:dyDescent="0.2">
      <c r="D567" s="287"/>
    </row>
    <row r="568" spans="4:4" x14ac:dyDescent="0.2">
      <c r="D568" s="287"/>
    </row>
    <row r="569" spans="4:4" x14ac:dyDescent="0.2">
      <c r="D569" s="287"/>
    </row>
    <row r="570" spans="4:4" x14ac:dyDescent="0.2">
      <c r="D570" s="287"/>
    </row>
    <row r="571" spans="4:4" x14ac:dyDescent="0.2">
      <c r="D571" s="287"/>
    </row>
    <row r="572" spans="4:4" x14ac:dyDescent="0.2">
      <c r="D572" s="287"/>
    </row>
    <row r="573" spans="4:4" x14ac:dyDescent="0.2">
      <c r="D573" s="287"/>
    </row>
    <row r="574" spans="4:4" x14ac:dyDescent="0.2">
      <c r="D574" s="287"/>
    </row>
    <row r="575" spans="4:4" x14ac:dyDescent="0.2">
      <c r="D575" s="287"/>
    </row>
    <row r="576" spans="4:4" x14ac:dyDescent="0.2">
      <c r="D576" s="287"/>
    </row>
    <row r="577" spans="4:4" x14ac:dyDescent="0.2">
      <c r="D577" s="287"/>
    </row>
    <row r="578" spans="4:4" x14ac:dyDescent="0.2">
      <c r="D578" s="287"/>
    </row>
    <row r="579" spans="4:4" x14ac:dyDescent="0.2">
      <c r="D579" s="287"/>
    </row>
    <row r="580" spans="4:4" x14ac:dyDescent="0.2">
      <c r="D580" s="287"/>
    </row>
    <row r="581" spans="4:4" x14ac:dyDescent="0.2">
      <c r="D581" s="287"/>
    </row>
    <row r="582" spans="4:4" x14ac:dyDescent="0.2">
      <c r="D582" s="287"/>
    </row>
    <row r="583" spans="4:4" x14ac:dyDescent="0.2">
      <c r="D583" s="287"/>
    </row>
    <row r="584" spans="4:4" x14ac:dyDescent="0.2">
      <c r="D584" s="287"/>
    </row>
    <row r="585" spans="4:4" x14ac:dyDescent="0.2">
      <c r="D585" s="287"/>
    </row>
    <row r="586" spans="4:4" x14ac:dyDescent="0.2">
      <c r="D586" s="287"/>
    </row>
    <row r="587" spans="4:4" x14ac:dyDescent="0.2">
      <c r="D587" s="287"/>
    </row>
    <row r="588" spans="4:4" x14ac:dyDescent="0.2">
      <c r="D588" s="287"/>
    </row>
    <row r="589" spans="4:4" x14ac:dyDescent="0.2">
      <c r="D589" s="287"/>
    </row>
    <row r="590" spans="4:4" x14ac:dyDescent="0.2">
      <c r="D590" s="287"/>
    </row>
    <row r="591" spans="4:4" x14ac:dyDescent="0.2">
      <c r="D591" s="287"/>
    </row>
    <row r="592" spans="4:4" x14ac:dyDescent="0.2">
      <c r="D592" s="287"/>
    </row>
    <row r="593" spans="4:4" x14ac:dyDescent="0.2">
      <c r="D593" s="287"/>
    </row>
    <row r="594" spans="4:4" x14ac:dyDescent="0.2">
      <c r="D594" s="287"/>
    </row>
    <row r="595" spans="4:4" x14ac:dyDescent="0.2">
      <c r="D595" s="287"/>
    </row>
    <row r="596" spans="4:4" x14ac:dyDescent="0.2">
      <c r="D596" s="287"/>
    </row>
    <row r="597" spans="4:4" x14ac:dyDescent="0.2">
      <c r="D597" s="287"/>
    </row>
    <row r="598" spans="4:4" x14ac:dyDescent="0.2">
      <c r="D598" s="287"/>
    </row>
    <row r="599" spans="4:4" x14ac:dyDescent="0.2">
      <c r="D599" s="287"/>
    </row>
    <row r="600" spans="4:4" x14ac:dyDescent="0.2">
      <c r="D600" s="287"/>
    </row>
    <row r="601" spans="4:4" x14ac:dyDescent="0.2">
      <c r="D601" s="287"/>
    </row>
    <row r="602" spans="4:4" x14ac:dyDescent="0.2">
      <c r="D602" s="287"/>
    </row>
    <row r="603" spans="4:4" x14ac:dyDescent="0.2">
      <c r="D603" s="287"/>
    </row>
    <row r="604" spans="4:4" x14ac:dyDescent="0.2">
      <c r="D604" s="287"/>
    </row>
    <row r="605" spans="4:4" x14ac:dyDescent="0.2">
      <c r="D605" s="287"/>
    </row>
    <row r="606" spans="4:4" x14ac:dyDescent="0.2">
      <c r="D606" s="287"/>
    </row>
    <row r="607" spans="4:4" x14ac:dyDescent="0.2">
      <c r="D607" s="287"/>
    </row>
    <row r="608" spans="4:4" x14ac:dyDescent="0.2">
      <c r="D608" s="287"/>
    </row>
    <row r="609" spans="4:4" x14ac:dyDescent="0.2">
      <c r="D609" s="287"/>
    </row>
    <row r="610" spans="4:4" x14ac:dyDescent="0.2">
      <c r="D610" s="287"/>
    </row>
    <row r="611" spans="4:4" x14ac:dyDescent="0.2">
      <c r="D611" s="287"/>
    </row>
    <row r="612" spans="4:4" x14ac:dyDescent="0.2">
      <c r="D612" s="287"/>
    </row>
    <row r="613" spans="4:4" x14ac:dyDescent="0.2">
      <c r="D613" s="287"/>
    </row>
    <row r="614" spans="4:4" x14ac:dyDescent="0.2">
      <c r="D614" s="287"/>
    </row>
    <row r="615" spans="4:4" x14ac:dyDescent="0.2">
      <c r="D615" s="287"/>
    </row>
    <row r="616" spans="4:4" x14ac:dyDescent="0.2">
      <c r="D616" s="287"/>
    </row>
    <row r="617" spans="4:4" x14ac:dyDescent="0.2">
      <c r="D617" s="287"/>
    </row>
    <row r="618" spans="4:4" x14ac:dyDescent="0.2">
      <c r="D618" s="287"/>
    </row>
    <row r="620" spans="4:4" x14ac:dyDescent="0.2">
      <c r="D620" s="287"/>
    </row>
    <row r="621" spans="4:4" x14ac:dyDescent="0.2">
      <c r="D621" s="287"/>
    </row>
    <row r="622" spans="4:4" x14ac:dyDescent="0.2">
      <c r="D622" s="287"/>
    </row>
    <row r="623" spans="4:4" x14ac:dyDescent="0.2">
      <c r="D623" s="287"/>
    </row>
    <row r="624" spans="4:4" x14ac:dyDescent="0.2">
      <c r="D624" s="287"/>
    </row>
    <row r="625" spans="4:4" x14ac:dyDescent="0.2">
      <c r="D625" s="287"/>
    </row>
    <row r="627" spans="4:4" x14ac:dyDescent="0.2">
      <c r="D627" s="287"/>
    </row>
    <row r="628" spans="4:4" x14ac:dyDescent="0.2">
      <c r="D628" s="287"/>
    </row>
    <row r="629" spans="4:4" x14ac:dyDescent="0.2">
      <c r="D629" s="287"/>
    </row>
    <row r="630" spans="4:4" x14ac:dyDescent="0.2">
      <c r="D630" s="287"/>
    </row>
    <row r="631" spans="4:4" x14ac:dyDescent="0.2">
      <c r="D631" s="287"/>
    </row>
    <row r="632" spans="4:4" x14ac:dyDescent="0.2">
      <c r="D632" s="287"/>
    </row>
    <row r="633" spans="4:4" x14ac:dyDescent="0.2">
      <c r="D633" s="287"/>
    </row>
    <row r="634" spans="4:4" x14ac:dyDescent="0.2">
      <c r="D634" s="287"/>
    </row>
    <row r="635" spans="4:4" x14ac:dyDescent="0.2">
      <c r="D635" s="287"/>
    </row>
    <row r="636" spans="4:4" x14ac:dyDescent="0.2">
      <c r="D636" s="287"/>
    </row>
    <row r="637" spans="4:4" x14ac:dyDescent="0.2">
      <c r="D637" s="287"/>
    </row>
    <row r="638" spans="4:4" x14ac:dyDescent="0.2">
      <c r="D638" s="287"/>
    </row>
    <row r="639" spans="4:4" x14ac:dyDescent="0.2">
      <c r="D639" s="287"/>
    </row>
    <row r="640" spans="4:4" x14ac:dyDescent="0.2">
      <c r="D640" s="287"/>
    </row>
    <row r="641" spans="4:4" x14ac:dyDescent="0.2">
      <c r="D641" s="287"/>
    </row>
    <row r="642" spans="4:4" x14ac:dyDescent="0.2">
      <c r="D642" s="287"/>
    </row>
    <row r="643" spans="4:4" x14ac:dyDescent="0.2">
      <c r="D643" s="287"/>
    </row>
    <row r="644" spans="4:4" x14ac:dyDescent="0.2">
      <c r="D644" s="287"/>
    </row>
    <row r="645" spans="4:4" x14ac:dyDescent="0.2">
      <c r="D645" s="287"/>
    </row>
    <row r="646" spans="4:4" x14ac:dyDescent="0.2">
      <c r="D646" s="287"/>
    </row>
    <row r="647" spans="4:4" x14ac:dyDescent="0.2">
      <c r="D647" s="287"/>
    </row>
    <row r="648" spans="4:4" x14ac:dyDescent="0.2">
      <c r="D648" s="287"/>
    </row>
    <row r="649" spans="4:4" x14ac:dyDescent="0.2">
      <c r="D649" s="287"/>
    </row>
    <row r="650" spans="4:4" x14ac:dyDescent="0.2">
      <c r="D650" s="287"/>
    </row>
    <row r="651" spans="4:4" x14ac:dyDescent="0.2">
      <c r="D651" s="287"/>
    </row>
    <row r="652" spans="4:4" x14ac:dyDescent="0.2">
      <c r="D652" s="287"/>
    </row>
    <row r="653" spans="4:4" x14ac:dyDescent="0.2">
      <c r="D653" s="287"/>
    </row>
    <row r="654" spans="4:4" x14ac:dyDescent="0.2">
      <c r="D654" s="287"/>
    </row>
    <row r="655" spans="4:4" x14ac:dyDescent="0.2">
      <c r="D655" s="287"/>
    </row>
    <row r="656" spans="4:4" x14ac:dyDescent="0.2">
      <c r="D656" s="287"/>
    </row>
    <row r="657" spans="4:4" x14ac:dyDescent="0.2">
      <c r="D657" s="287"/>
    </row>
    <row r="658" spans="4:4" x14ac:dyDescent="0.2">
      <c r="D658" s="287"/>
    </row>
    <row r="659" spans="4:4" x14ac:dyDescent="0.2">
      <c r="D659" s="287"/>
    </row>
    <row r="660" spans="4:4" x14ac:dyDescent="0.2">
      <c r="D660" s="287"/>
    </row>
    <row r="661" spans="4:4" x14ac:dyDescent="0.2">
      <c r="D661" s="287"/>
    </row>
    <row r="662" spans="4:4" x14ac:dyDescent="0.2">
      <c r="D662" s="287"/>
    </row>
    <row r="663" spans="4:4" x14ac:dyDescent="0.2">
      <c r="D663" s="287"/>
    </row>
    <row r="664" spans="4:4" x14ac:dyDescent="0.2">
      <c r="D664" s="287"/>
    </row>
    <row r="665" spans="4:4" x14ac:dyDescent="0.2">
      <c r="D665" s="287"/>
    </row>
    <row r="666" spans="4:4" x14ac:dyDescent="0.2">
      <c r="D666" s="287"/>
    </row>
    <row r="667" spans="4:4" x14ac:dyDescent="0.2">
      <c r="D667" s="287"/>
    </row>
    <row r="668" spans="4:4" x14ac:dyDescent="0.2">
      <c r="D668" s="287"/>
    </row>
    <row r="669" spans="4:4" x14ac:dyDescent="0.2">
      <c r="D669" s="287"/>
    </row>
    <row r="670" spans="4:4" x14ac:dyDescent="0.2">
      <c r="D670" s="287"/>
    </row>
    <row r="671" spans="4:4" x14ac:dyDescent="0.2">
      <c r="D671" s="287"/>
    </row>
    <row r="672" spans="4:4" x14ac:dyDescent="0.2">
      <c r="D672" s="287"/>
    </row>
    <row r="673" spans="4:4" x14ac:dyDescent="0.2">
      <c r="D673" s="287"/>
    </row>
    <row r="674" spans="4:4" x14ac:dyDescent="0.2">
      <c r="D674" s="287"/>
    </row>
    <row r="675" spans="4:4" x14ac:dyDescent="0.2">
      <c r="D675" s="287"/>
    </row>
    <row r="676" spans="4:4" x14ac:dyDescent="0.2">
      <c r="D676" s="287"/>
    </row>
    <row r="677" spans="4:4" x14ac:dyDescent="0.2">
      <c r="D677" s="287"/>
    </row>
    <row r="678" spans="4:4" x14ac:dyDescent="0.2">
      <c r="D678" s="287"/>
    </row>
    <row r="679" spans="4:4" x14ac:dyDescent="0.2">
      <c r="D679" s="287"/>
    </row>
    <row r="680" spans="4:4" x14ac:dyDescent="0.2">
      <c r="D680" s="287"/>
    </row>
    <row r="681" spans="4:4" x14ac:dyDescent="0.2">
      <c r="D681" s="287"/>
    </row>
    <row r="682" spans="4:4" x14ac:dyDescent="0.2">
      <c r="D682" s="287"/>
    </row>
    <row r="683" spans="4:4" x14ac:dyDescent="0.2">
      <c r="D683" s="287"/>
    </row>
    <row r="684" spans="4:4" x14ac:dyDescent="0.2">
      <c r="D684" s="287"/>
    </row>
    <row r="685" spans="4:4" x14ac:dyDescent="0.2">
      <c r="D685" s="287"/>
    </row>
    <row r="686" spans="4:4" x14ac:dyDescent="0.2">
      <c r="D686" s="287"/>
    </row>
    <row r="687" spans="4:4" x14ac:dyDescent="0.2">
      <c r="D687" s="287"/>
    </row>
    <row r="688" spans="4:4" x14ac:dyDescent="0.2">
      <c r="D688" s="287"/>
    </row>
    <row r="689" spans="4:4" x14ac:dyDescent="0.2">
      <c r="D689" s="287"/>
    </row>
    <row r="690" spans="4:4" x14ac:dyDescent="0.2">
      <c r="D690" s="287"/>
    </row>
    <row r="691" spans="4:4" x14ac:dyDescent="0.2">
      <c r="D691" s="287"/>
    </row>
    <row r="692" spans="4:4" x14ac:dyDescent="0.2">
      <c r="D692" s="287"/>
    </row>
    <row r="693" spans="4:4" x14ac:dyDescent="0.2">
      <c r="D693" s="287"/>
    </row>
    <row r="694" spans="4:4" x14ac:dyDescent="0.2">
      <c r="D694" s="287"/>
    </row>
    <row r="695" spans="4:4" x14ac:dyDescent="0.2">
      <c r="D695" s="287"/>
    </row>
    <row r="696" spans="4:4" x14ac:dyDescent="0.2">
      <c r="D696" s="287"/>
    </row>
    <row r="697" spans="4:4" x14ac:dyDescent="0.2">
      <c r="D697" s="287"/>
    </row>
    <row r="699" spans="4:4" x14ac:dyDescent="0.2">
      <c r="D699" s="287"/>
    </row>
    <row r="700" spans="4:4" x14ac:dyDescent="0.2">
      <c r="D700" s="287"/>
    </row>
    <row r="701" spans="4:4" x14ac:dyDescent="0.2">
      <c r="D701" s="287"/>
    </row>
    <row r="702" spans="4:4" x14ac:dyDescent="0.2">
      <c r="D702" s="287"/>
    </row>
    <row r="703" spans="4:4" x14ac:dyDescent="0.2">
      <c r="D703" s="287"/>
    </row>
    <row r="704" spans="4:4" x14ac:dyDescent="0.2">
      <c r="D704" s="287"/>
    </row>
    <row r="705" spans="4:4" x14ac:dyDescent="0.2">
      <c r="D705" s="287"/>
    </row>
    <row r="706" spans="4:4" x14ac:dyDescent="0.2">
      <c r="D706" s="287"/>
    </row>
    <row r="707" spans="4:4" x14ac:dyDescent="0.2">
      <c r="D707" s="287"/>
    </row>
    <row r="708" spans="4:4" x14ac:dyDescent="0.2">
      <c r="D708" s="287"/>
    </row>
    <row r="709" spans="4:4" x14ac:dyDescent="0.2">
      <c r="D709" s="287"/>
    </row>
    <row r="710" spans="4:4" x14ac:dyDescent="0.2">
      <c r="D710" s="287"/>
    </row>
    <row r="711" spans="4:4" x14ac:dyDescent="0.2">
      <c r="D711" s="287"/>
    </row>
    <row r="712" spans="4:4" x14ac:dyDescent="0.2">
      <c r="D712" s="287"/>
    </row>
    <row r="713" spans="4:4" x14ac:dyDescent="0.2">
      <c r="D713" s="287"/>
    </row>
    <row r="714" spans="4:4" x14ac:dyDescent="0.2">
      <c r="D714" s="287"/>
    </row>
    <row r="715" spans="4:4" x14ac:dyDescent="0.2">
      <c r="D715" s="287"/>
    </row>
    <row r="716" spans="4:4" x14ac:dyDescent="0.2">
      <c r="D716" s="287"/>
    </row>
    <row r="717" spans="4:4" x14ac:dyDescent="0.2">
      <c r="D717" s="287"/>
    </row>
    <row r="718" spans="4:4" x14ac:dyDescent="0.2">
      <c r="D718" s="287"/>
    </row>
    <row r="719" spans="4:4" x14ac:dyDescent="0.2">
      <c r="D719" s="287"/>
    </row>
    <row r="720" spans="4:4" x14ac:dyDescent="0.2">
      <c r="D720" s="287"/>
    </row>
    <row r="721" spans="4:4" x14ac:dyDescent="0.2">
      <c r="D721" s="287"/>
    </row>
    <row r="722" spans="4:4" x14ac:dyDescent="0.2">
      <c r="D722" s="287"/>
    </row>
    <row r="723" spans="4:4" x14ac:dyDescent="0.2">
      <c r="D723" s="287"/>
    </row>
    <row r="724" spans="4:4" x14ac:dyDescent="0.2">
      <c r="D724" s="287"/>
    </row>
    <row r="725" spans="4:4" x14ac:dyDescent="0.2">
      <c r="D725" s="287"/>
    </row>
    <row r="726" spans="4:4" x14ac:dyDescent="0.2">
      <c r="D726" s="287"/>
    </row>
    <row r="727" spans="4:4" x14ac:dyDescent="0.2">
      <c r="D727" s="287"/>
    </row>
    <row r="728" spans="4:4" x14ac:dyDescent="0.2">
      <c r="D728" s="287"/>
    </row>
    <row r="729" spans="4:4" x14ac:dyDescent="0.2">
      <c r="D729" s="287"/>
    </row>
    <row r="730" spans="4:4" x14ac:dyDescent="0.2">
      <c r="D730" s="287"/>
    </row>
    <row r="731" spans="4:4" x14ac:dyDescent="0.2">
      <c r="D731" s="287"/>
    </row>
    <row r="732" spans="4:4" x14ac:dyDescent="0.2">
      <c r="D732" s="287"/>
    </row>
    <row r="734" spans="4:4" x14ac:dyDescent="0.2">
      <c r="D734" s="287"/>
    </row>
    <row r="736" spans="4:4" x14ac:dyDescent="0.2">
      <c r="D736" s="287"/>
    </row>
    <row r="737" spans="4:4" x14ac:dyDescent="0.2">
      <c r="D737" s="287"/>
    </row>
    <row r="738" spans="4:4" x14ac:dyDescent="0.2">
      <c r="D738" s="287"/>
    </row>
    <row r="739" spans="4:4" x14ac:dyDescent="0.2">
      <c r="D739" s="287"/>
    </row>
    <row r="740" spans="4:4" x14ac:dyDescent="0.2">
      <c r="D740" s="287"/>
    </row>
    <row r="741" spans="4:4" x14ac:dyDescent="0.2">
      <c r="D741" s="287"/>
    </row>
    <row r="742" spans="4:4" x14ac:dyDescent="0.2">
      <c r="D742" s="287"/>
    </row>
    <row r="743" spans="4:4" x14ac:dyDescent="0.2">
      <c r="D743" s="287"/>
    </row>
    <row r="744" spans="4:4" x14ac:dyDescent="0.2">
      <c r="D744" s="287"/>
    </row>
    <row r="745" spans="4:4" x14ac:dyDescent="0.2">
      <c r="D745" s="287"/>
    </row>
    <row r="746" spans="4:4" x14ac:dyDescent="0.2">
      <c r="D746" s="287"/>
    </row>
    <row r="747" spans="4:4" x14ac:dyDescent="0.2">
      <c r="D747" s="287"/>
    </row>
    <row r="748" spans="4:4" x14ac:dyDescent="0.2">
      <c r="D748" s="287"/>
    </row>
    <row r="749" spans="4:4" x14ac:dyDescent="0.2">
      <c r="D749" s="287"/>
    </row>
    <row r="750" spans="4:4" x14ac:dyDescent="0.2">
      <c r="D750" s="287"/>
    </row>
    <row r="751" spans="4:4" x14ac:dyDescent="0.2">
      <c r="D751" s="287"/>
    </row>
    <row r="752" spans="4:4" x14ac:dyDescent="0.2">
      <c r="D752" s="287"/>
    </row>
    <row r="753" spans="4:4" x14ac:dyDescent="0.2">
      <c r="D753" s="287"/>
    </row>
    <row r="754" spans="4:4" x14ac:dyDescent="0.2">
      <c r="D754" s="287"/>
    </row>
    <row r="755" spans="4:4" x14ac:dyDescent="0.2">
      <c r="D755" s="287"/>
    </row>
    <row r="756" spans="4:4" x14ac:dyDescent="0.2">
      <c r="D756" s="287"/>
    </row>
    <row r="757" spans="4:4" x14ac:dyDescent="0.2">
      <c r="D757" s="287"/>
    </row>
    <row r="758" spans="4:4" x14ac:dyDescent="0.2">
      <c r="D758" s="287"/>
    </row>
    <row r="759" spans="4:4" x14ac:dyDescent="0.2">
      <c r="D759" s="287"/>
    </row>
    <row r="760" spans="4:4" x14ac:dyDescent="0.2">
      <c r="D760" s="287"/>
    </row>
    <row r="761" spans="4:4" x14ac:dyDescent="0.2">
      <c r="D761" s="287"/>
    </row>
    <row r="762" spans="4:4" x14ac:dyDescent="0.2">
      <c r="D762" s="287"/>
    </row>
    <row r="763" spans="4:4" x14ac:dyDescent="0.2">
      <c r="D763" s="287"/>
    </row>
    <row r="764" spans="4:4" x14ac:dyDescent="0.2">
      <c r="D764" s="287"/>
    </row>
    <row r="765" spans="4:4" x14ac:dyDescent="0.2">
      <c r="D765" s="287"/>
    </row>
    <row r="766" spans="4:4" x14ac:dyDescent="0.2">
      <c r="D766" s="287"/>
    </row>
    <row r="767" spans="4:4" x14ac:dyDescent="0.2">
      <c r="D767" s="287"/>
    </row>
    <row r="768" spans="4:4" x14ac:dyDescent="0.2">
      <c r="D768" s="287"/>
    </row>
    <row r="769" spans="4:4" x14ac:dyDescent="0.2">
      <c r="D769" s="287"/>
    </row>
    <row r="770" spans="4:4" x14ac:dyDescent="0.2">
      <c r="D770" s="287"/>
    </row>
    <row r="771" spans="4:4" x14ac:dyDescent="0.2">
      <c r="D771" s="287"/>
    </row>
    <row r="772" spans="4:4" x14ac:dyDescent="0.2">
      <c r="D772" s="287"/>
    </row>
    <row r="773" spans="4:4" x14ac:dyDescent="0.2">
      <c r="D773" s="287"/>
    </row>
    <row r="774" spans="4:4" x14ac:dyDescent="0.2">
      <c r="D774" s="287"/>
    </row>
    <row r="775" spans="4:4" x14ac:dyDescent="0.2">
      <c r="D775" s="287"/>
    </row>
    <row r="776" spans="4:4" x14ac:dyDescent="0.2">
      <c r="D776" s="287"/>
    </row>
    <row r="777" spans="4:4" x14ac:dyDescent="0.2">
      <c r="D777" s="287"/>
    </row>
    <row r="778" spans="4:4" x14ac:dyDescent="0.2">
      <c r="D778" s="287"/>
    </row>
    <row r="779" spans="4:4" x14ac:dyDescent="0.2">
      <c r="D779" s="287"/>
    </row>
    <row r="780" spans="4:4" x14ac:dyDescent="0.2">
      <c r="D780" s="287"/>
    </row>
    <row r="781" spans="4:4" x14ac:dyDescent="0.2">
      <c r="D781" s="287"/>
    </row>
    <row r="782" spans="4:4" x14ac:dyDescent="0.2">
      <c r="D782" s="287"/>
    </row>
    <row r="783" spans="4:4" x14ac:dyDescent="0.2">
      <c r="D783" s="287"/>
    </row>
    <row r="784" spans="4:4" x14ac:dyDescent="0.2">
      <c r="D784" s="287"/>
    </row>
    <row r="785" spans="4:4" x14ac:dyDescent="0.2">
      <c r="D785" s="287"/>
    </row>
    <row r="786" spans="4:4" x14ac:dyDescent="0.2">
      <c r="D786" s="287"/>
    </row>
    <row r="787" spans="4:4" x14ac:dyDescent="0.2">
      <c r="D787" s="287"/>
    </row>
    <row r="788" spans="4:4" x14ac:dyDescent="0.2">
      <c r="D788" s="287"/>
    </row>
    <row r="789" spans="4:4" x14ac:dyDescent="0.2">
      <c r="D789" s="287"/>
    </row>
    <row r="790" spans="4:4" x14ac:dyDescent="0.2">
      <c r="D790" s="287"/>
    </row>
    <row r="791" spans="4:4" x14ac:dyDescent="0.2">
      <c r="D791" s="287"/>
    </row>
    <row r="792" spans="4:4" x14ac:dyDescent="0.2">
      <c r="D792" s="287"/>
    </row>
    <row r="793" spans="4:4" x14ac:dyDescent="0.2">
      <c r="D793" s="287"/>
    </row>
    <row r="794" spans="4:4" x14ac:dyDescent="0.2">
      <c r="D794" s="287"/>
    </row>
    <row r="795" spans="4:4" x14ac:dyDescent="0.2">
      <c r="D795" s="287"/>
    </row>
    <row r="796" spans="4:4" x14ac:dyDescent="0.2">
      <c r="D796" s="287"/>
    </row>
    <row r="797" spans="4:4" x14ac:dyDescent="0.2">
      <c r="D797" s="287"/>
    </row>
    <row r="798" spans="4:4" x14ac:dyDescent="0.2">
      <c r="D798" s="287"/>
    </row>
    <row r="799" spans="4:4" x14ac:dyDescent="0.2">
      <c r="D799" s="287"/>
    </row>
    <row r="800" spans="4:4" x14ac:dyDescent="0.2">
      <c r="D800" s="287"/>
    </row>
    <row r="801" spans="4:4" x14ac:dyDescent="0.2">
      <c r="D801" s="287"/>
    </row>
    <row r="802" spans="4:4" x14ac:dyDescent="0.2">
      <c r="D802" s="287"/>
    </row>
    <row r="803" spans="4:4" x14ac:dyDescent="0.2">
      <c r="D803" s="287"/>
    </row>
    <row r="804" spans="4:4" x14ac:dyDescent="0.2">
      <c r="D804" s="287"/>
    </row>
    <row r="805" spans="4:4" x14ac:dyDescent="0.2">
      <c r="D805" s="287"/>
    </row>
    <row r="806" spans="4:4" x14ac:dyDescent="0.2">
      <c r="D806" s="287"/>
    </row>
    <row r="807" spans="4:4" x14ac:dyDescent="0.2">
      <c r="D807" s="287"/>
    </row>
    <row r="808" spans="4:4" x14ac:dyDescent="0.2">
      <c r="D808" s="287"/>
    </row>
    <row r="809" spans="4:4" x14ac:dyDescent="0.2">
      <c r="D809" s="287"/>
    </row>
    <row r="810" spans="4:4" x14ac:dyDescent="0.2">
      <c r="D810" s="287"/>
    </row>
    <row r="811" spans="4:4" x14ac:dyDescent="0.2">
      <c r="D811" s="287"/>
    </row>
    <row r="812" spans="4:4" x14ac:dyDescent="0.2">
      <c r="D812" s="287"/>
    </row>
    <row r="813" spans="4:4" x14ac:dyDescent="0.2">
      <c r="D813" s="287"/>
    </row>
    <row r="815" spans="4:4" x14ac:dyDescent="0.2">
      <c r="D815" s="287"/>
    </row>
    <row r="817" spans="4:4" x14ac:dyDescent="0.2">
      <c r="D817" s="287"/>
    </row>
    <row r="818" spans="4:4" x14ac:dyDescent="0.2">
      <c r="D818" s="287"/>
    </row>
    <row r="819" spans="4:4" x14ac:dyDescent="0.2">
      <c r="D819" s="287"/>
    </row>
    <row r="820" spans="4:4" x14ac:dyDescent="0.2">
      <c r="D820" s="287"/>
    </row>
    <row r="821" spans="4:4" x14ac:dyDescent="0.2">
      <c r="D821" s="287"/>
    </row>
    <row r="822" spans="4:4" x14ac:dyDescent="0.2">
      <c r="D822" s="287"/>
    </row>
    <row r="823" spans="4:4" x14ac:dyDescent="0.2">
      <c r="D823" s="287"/>
    </row>
    <row r="824" spans="4:4" x14ac:dyDescent="0.2">
      <c r="D824" s="287"/>
    </row>
    <row r="825" spans="4:4" x14ac:dyDescent="0.2">
      <c r="D825" s="287"/>
    </row>
    <row r="826" spans="4:4" x14ac:dyDescent="0.2">
      <c r="D826" s="287"/>
    </row>
    <row r="828" spans="4:4" x14ac:dyDescent="0.2">
      <c r="D828" s="287"/>
    </row>
    <row r="829" spans="4:4" x14ac:dyDescent="0.2">
      <c r="D829" s="287"/>
    </row>
    <row r="830" spans="4:4" x14ac:dyDescent="0.2">
      <c r="D830" s="287"/>
    </row>
    <row r="832" spans="4:4" x14ac:dyDescent="0.2">
      <c r="D832" s="287"/>
    </row>
    <row r="833" spans="4:4" x14ac:dyDescent="0.2">
      <c r="D833" s="287"/>
    </row>
    <row r="834" spans="4:4" x14ac:dyDescent="0.2">
      <c r="D834" s="287"/>
    </row>
    <row r="835" spans="4:4" x14ac:dyDescent="0.2">
      <c r="D835" s="287"/>
    </row>
    <row r="836" spans="4:4" x14ac:dyDescent="0.2">
      <c r="D836" s="287"/>
    </row>
    <row r="837" spans="4:4" x14ac:dyDescent="0.2">
      <c r="D837" s="287"/>
    </row>
    <row r="838" spans="4:4" x14ac:dyDescent="0.2">
      <c r="D838" s="287"/>
    </row>
    <row r="841" spans="4:4" x14ac:dyDescent="0.2">
      <c r="D841" s="287"/>
    </row>
    <row r="843" spans="4:4" x14ac:dyDescent="0.2">
      <c r="D843" s="287"/>
    </row>
    <row r="844" spans="4:4" x14ac:dyDescent="0.2">
      <c r="D844" s="287"/>
    </row>
    <row r="845" spans="4:4" x14ac:dyDescent="0.2">
      <c r="D845" s="287"/>
    </row>
    <row r="846" spans="4:4" x14ac:dyDescent="0.2">
      <c r="D846" s="287"/>
    </row>
    <row r="847" spans="4:4" x14ac:dyDescent="0.2">
      <c r="D847" s="287"/>
    </row>
    <row r="848" spans="4:4" x14ac:dyDescent="0.2">
      <c r="D848" s="287"/>
    </row>
    <row r="849" spans="4:4" x14ac:dyDescent="0.2">
      <c r="D849" s="287"/>
    </row>
    <row r="850" spans="4:4" x14ac:dyDescent="0.2">
      <c r="D850" s="287"/>
    </row>
    <row r="851" spans="4:4" x14ac:dyDescent="0.2">
      <c r="D851" s="287"/>
    </row>
    <row r="852" spans="4:4" x14ac:dyDescent="0.2">
      <c r="D852" s="287"/>
    </row>
    <row r="853" spans="4:4" x14ac:dyDescent="0.2">
      <c r="D853" s="287"/>
    </row>
    <row r="854" spans="4:4" x14ac:dyDescent="0.2">
      <c r="D854" s="287"/>
    </row>
    <row r="855" spans="4:4" x14ac:dyDescent="0.2">
      <c r="D855" s="287"/>
    </row>
    <row r="856" spans="4:4" x14ac:dyDescent="0.2">
      <c r="D856" s="287"/>
    </row>
    <row r="857" spans="4:4" x14ac:dyDescent="0.2">
      <c r="D857" s="287"/>
    </row>
    <row r="858" spans="4:4" x14ac:dyDescent="0.2">
      <c r="D858" s="287"/>
    </row>
    <row r="859" spans="4:4" x14ac:dyDescent="0.2">
      <c r="D859" s="287"/>
    </row>
    <row r="860" spans="4:4" x14ac:dyDescent="0.2">
      <c r="D860" s="287"/>
    </row>
    <row r="861" spans="4:4" x14ac:dyDescent="0.2">
      <c r="D861" s="287"/>
    </row>
    <row r="862" spans="4:4" x14ac:dyDescent="0.2">
      <c r="D862" s="287"/>
    </row>
    <row r="863" spans="4:4" x14ac:dyDescent="0.2">
      <c r="D863" s="287"/>
    </row>
    <row r="864" spans="4:4" x14ac:dyDescent="0.2">
      <c r="D864" s="287"/>
    </row>
    <row r="865" spans="4:4" x14ac:dyDescent="0.2">
      <c r="D865" s="287"/>
    </row>
    <row r="866" spans="4:4" x14ac:dyDescent="0.2">
      <c r="D866" s="287"/>
    </row>
    <row r="867" spans="4:4" x14ac:dyDescent="0.2">
      <c r="D867" s="287"/>
    </row>
    <row r="868" spans="4:4" x14ac:dyDescent="0.2">
      <c r="D868" s="287"/>
    </row>
    <row r="869" spans="4:4" x14ac:dyDescent="0.2">
      <c r="D869" s="287"/>
    </row>
    <row r="870" spans="4:4" x14ac:dyDescent="0.2">
      <c r="D870" s="287"/>
    </row>
    <row r="871" spans="4:4" x14ac:dyDescent="0.2">
      <c r="D871" s="287"/>
    </row>
    <row r="872" spans="4:4" x14ac:dyDescent="0.2">
      <c r="D872" s="287"/>
    </row>
    <row r="873" spans="4:4" x14ac:dyDescent="0.2">
      <c r="D873" s="287"/>
    </row>
    <row r="874" spans="4:4" x14ac:dyDescent="0.2">
      <c r="D874" s="287"/>
    </row>
    <row r="875" spans="4:4" x14ac:dyDescent="0.2">
      <c r="D875" s="287"/>
    </row>
    <row r="876" spans="4:4" x14ac:dyDescent="0.2">
      <c r="D876" s="287"/>
    </row>
    <row r="877" spans="4:4" x14ac:dyDescent="0.2">
      <c r="D877" s="287"/>
    </row>
    <row r="878" spans="4:4" x14ac:dyDescent="0.2">
      <c r="D878" s="287"/>
    </row>
    <row r="879" spans="4:4" x14ac:dyDescent="0.2">
      <c r="D879" s="287"/>
    </row>
    <row r="880" spans="4:4" x14ac:dyDescent="0.2">
      <c r="D880" s="287"/>
    </row>
    <row r="881" spans="4:4" x14ac:dyDescent="0.2">
      <c r="D881" s="287"/>
    </row>
    <row r="882" spans="4:4" x14ac:dyDescent="0.2">
      <c r="D882" s="287"/>
    </row>
    <row r="883" spans="4:4" x14ac:dyDescent="0.2">
      <c r="D883" s="287"/>
    </row>
    <row r="884" spans="4:4" x14ac:dyDescent="0.2">
      <c r="D884" s="287"/>
    </row>
    <row r="885" spans="4:4" x14ac:dyDescent="0.2">
      <c r="D885" s="287"/>
    </row>
    <row r="886" spans="4:4" x14ac:dyDescent="0.2">
      <c r="D886" s="287"/>
    </row>
    <row r="887" spans="4:4" x14ac:dyDescent="0.2">
      <c r="D887" s="287"/>
    </row>
    <row r="888" spans="4:4" x14ac:dyDescent="0.2">
      <c r="D888" s="287"/>
    </row>
    <row r="889" spans="4:4" x14ac:dyDescent="0.2">
      <c r="D889" s="287"/>
    </row>
    <row r="890" spans="4:4" x14ac:dyDescent="0.2">
      <c r="D890" s="287"/>
    </row>
    <row r="891" spans="4:4" x14ac:dyDescent="0.2">
      <c r="D891" s="287"/>
    </row>
    <row r="893" spans="4:4" x14ac:dyDescent="0.2">
      <c r="D893" s="287"/>
    </row>
    <row r="894" spans="4:4" x14ac:dyDescent="0.2">
      <c r="D894" s="287"/>
    </row>
    <row r="895" spans="4:4" x14ac:dyDescent="0.2">
      <c r="D895" s="287"/>
    </row>
    <row r="896" spans="4:4" x14ac:dyDescent="0.2">
      <c r="D896" s="287"/>
    </row>
    <row r="897" spans="4:4" x14ac:dyDescent="0.2">
      <c r="D897" s="287"/>
    </row>
    <row r="899" spans="4:4" x14ac:dyDescent="0.2">
      <c r="D899" s="287"/>
    </row>
    <row r="900" spans="4:4" x14ac:dyDescent="0.2">
      <c r="D900" s="287"/>
    </row>
    <row r="902" spans="4:4" x14ac:dyDescent="0.2">
      <c r="D902" s="287"/>
    </row>
    <row r="903" spans="4:4" x14ac:dyDescent="0.2">
      <c r="D903" s="287"/>
    </row>
    <row r="904" spans="4:4" x14ac:dyDescent="0.2">
      <c r="D904" s="287"/>
    </row>
    <row r="905" spans="4:4" x14ac:dyDescent="0.2">
      <c r="D905" s="287"/>
    </row>
    <row r="908" spans="4:4" x14ac:dyDescent="0.2">
      <c r="D908" s="287"/>
    </row>
    <row r="921" spans="4:4" x14ac:dyDescent="0.2">
      <c r="D921" s="287"/>
    </row>
    <row r="923" spans="4:4" x14ac:dyDescent="0.2">
      <c r="D923" s="287"/>
    </row>
    <row r="930" spans="4:4" x14ac:dyDescent="0.2">
      <c r="D930" s="287"/>
    </row>
    <row r="931" spans="4:4" x14ac:dyDescent="0.2">
      <c r="D931" s="287"/>
    </row>
    <row r="932" spans="4:4" x14ac:dyDescent="0.2">
      <c r="D932" s="287"/>
    </row>
    <row r="933" spans="4:4" x14ac:dyDescent="0.2">
      <c r="D933" s="287"/>
    </row>
    <row r="934" spans="4:4" x14ac:dyDescent="0.2">
      <c r="D934" s="287"/>
    </row>
    <row r="935" spans="4:4" x14ac:dyDescent="0.2">
      <c r="D935" s="287"/>
    </row>
    <row r="936" spans="4:4" x14ac:dyDescent="0.2">
      <c r="D936" s="287"/>
    </row>
    <row r="937" spans="4:4" x14ac:dyDescent="0.2">
      <c r="D937" s="287"/>
    </row>
    <row r="943" spans="4:4" x14ac:dyDescent="0.2">
      <c r="D943" s="287"/>
    </row>
    <row r="944" spans="4:4" x14ac:dyDescent="0.2">
      <c r="D944" s="287"/>
    </row>
    <row r="945" spans="4:4" x14ac:dyDescent="0.2">
      <c r="D945" s="287"/>
    </row>
    <row r="946" spans="4:4" x14ac:dyDescent="0.2">
      <c r="D946" s="287"/>
    </row>
    <row r="947" spans="4:4" x14ac:dyDescent="0.2">
      <c r="D947" s="287"/>
    </row>
    <row r="948" spans="4:4" x14ac:dyDescent="0.2">
      <c r="D948" s="287"/>
    </row>
    <row r="949" spans="4:4" x14ac:dyDescent="0.2">
      <c r="D949" s="287"/>
    </row>
    <row r="950" spans="4:4" x14ac:dyDescent="0.2">
      <c r="D950" s="287"/>
    </row>
    <row r="953" spans="4:4" x14ac:dyDescent="0.2">
      <c r="D953" s="287"/>
    </row>
    <row r="954" spans="4:4" x14ac:dyDescent="0.2">
      <c r="D954" s="287"/>
    </row>
  </sheetData>
  <autoFilter ref="A1:T954" xr:uid="{00000000-0009-0000-0000-000012000000}"/>
  <phoneticPr fontId="23" type="noConversion"/>
  <pageMargins left="0.78740157499999996" right="0.78740157499999996" top="0.984251969" bottom="0.984251969" header="0.4921259845" footer="0.4921259845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17" sqref="B17"/>
    </sheetView>
  </sheetViews>
  <sheetFormatPr baseColWidth="10" defaultRowHeight="14.25" x14ac:dyDescent="0.2"/>
  <sheetData/>
  <phoneticPr fontId="23" type="noConversion"/>
  <pageMargins left="0.78740157499999996" right="0.78740157499999996" top="0.984251969" bottom="0.984251969" header="0.4921259845" footer="0.4921259845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indexed="44"/>
  </sheetPr>
  <dimension ref="A1:F27"/>
  <sheetViews>
    <sheetView workbookViewId="0">
      <selection activeCell="E2" sqref="E2:F2"/>
    </sheetView>
  </sheetViews>
  <sheetFormatPr baseColWidth="10" defaultColWidth="10" defaultRowHeight="12.75" x14ac:dyDescent="0.2"/>
  <cols>
    <col min="1" max="1" width="27.125" style="551" customWidth="1"/>
    <col min="2" max="2" width="3.5" style="549" bestFit="1" customWidth="1"/>
    <col min="3" max="3" width="7.625" style="552" customWidth="1"/>
    <col min="4" max="4" width="26.375" style="551" customWidth="1"/>
    <col min="5" max="5" width="4.5" style="549" customWidth="1"/>
    <col min="6" max="6" width="7.625" style="549" customWidth="1"/>
    <col min="7" max="16384" width="10" style="551"/>
  </cols>
  <sheetData>
    <row r="1" spans="1:6" ht="23.25" x14ac:dyDescent="0.35">
      <c r="A1" s="548" t="s">
        <v>462</v>
      </c>
      <c r="C1" s="550"/>
      <c r="F1" s="30" t="str">
        <f>CONCATENATE("Fragebogen zur DGTHG-Leistungsstatistik ",Gesamt!$E$1)</f>
        <v>Fragebogen zur DGTHG-Leistungsstatistik 2025</v>
      </c>
    </row>
    <row r="2" spans="1:6" ht="32.25" customHeight="1" x14ac:dyDescent="0.2">
      <c r="A2" s="564" t="s">
        <v>463</v>
      </c>
      <c r="B2" s="1155" t="s">
        <v>215</v>
      </c>
      <c r="C2" s="1075"/>
      <c r="D2" s="564" t="s">
        <v>357</v>
      </c>
      <c r="E2" s="1156" t="s">
        <v>215</v>
      </c>
      <c r="F2" s="1157"/>
    </row>
    <row r="3" spans="1:6" s="559" customFormat="1" ht="27" customHeight="1" x14ac:dyDescent="0.2">
      <c r="A3" s="557" t="s">
        <v>358</v>
      </c>
      <c r="B3" s="558" t="s">
        <v>651</v>
      </c>
      <c r="C3" s="568"/>
      <c r="D3" s="557" t="s">
        <v>649</v>
      </c>
      <c r="E3" s="558" t="s">
        <v>652</v>
      </c>
      <c r="F3" s="568"/>
    </row>
    <row r="4" spans="1:6" s="559" customFormat="1" ht="27" customHeight="1" x14ac:dyDescent="0.2">
      <c r="A4" s="560" t="s">
        <v>360</v>
      </c>
      <c r="B4" s="561" t="s">
        <v>654</v>
      </c>
      <c r="C4" s="569"/>
      <c r="D4" s="560" t="s">
        <v>359</v>
      </c>
      <c r="E4" s="561" t="s">
        <v>655</v>
      </c>
      <c r="F4" s="569"/>
    </row>
    <row r="5" spans="1:6" s="559" customFormat="1" ht="27" customHeight="1" x14ac:dyDescent="0.2">
      <c r="A5" s="560" t="s">
        <v>362</v>
      </c>
      <c r="B5" s="561" t="s">
        <v>657</v>
      </c>
      <c r="C5" s="569"/>
      <c r="D5" s="560" t="s">
        <v>361</v>
      </c>
      <c r="E5" s="561" t="s">
        <v>658</v>
      </c>
      <c r="F5" s="569"/>
    </row>
    <row r="6" spans="1:6" s="559" customFormat="1" ht="27" customHeight="1" x14ac:dyDescent="0.2">
      <c r="A6" s="560" t="s">
        <v>643</v>
      </c>
      <c r="B6" s="561" t="s">
        <v>660</v>
      </c>
      <c r="C6" s="569"/>
      <c r="D6" s="560" t="s">
        <v>642</v>
      </c>
      <c r="E6" s="561" t="s">
        <v>661</v>
      </c>
      <c r="F6" s="569"/>
    </row>
    <row r="7" spans="1:6" s="559" customFormat="1" ht="27" customHeight="1" x14ac:dyDescent="0.2">
      <c r="A7" s="560" t="s">
        <v>645</v>
      </c>
      <c r="B7" s="561" t="s">
        <v>662</v>
      </c>
      <c r="C7" s="569"/>
      <c r="D7" s="560" t="s">
        <v>644</v>
      </c>
      <c r="E7" s="561" t="s">
        <v>663</v>
      </c>
      <c r="F7" s="569"/>
    </row>
    <row r="8" spans="1:6" s="559" customFormat="1" ht="27" customHeight="1" x14ac:dyDescent="0.2">
      <c r="A8" s="560" t="s">
        <v>647</v>
      </c>
      <c r="B8" s="561" t="s">
        <v>664</v>
      </c>
      <c r="C8" s="569"/>
      <c r="D8" s="560"/>
      <c r="E8" s="561" t="s">
        <v>665</v>
      </c>
      <c r="F8" s="569"/>
    </row>
    <row r="9" spans="1:6" s="559" customFormat="1" ht="27" customHeight="1" x14ac:dyDescent="0.2">
      <c r="A9" s="560" t="s">
        <v>648</v>
      </c>
      <c r="B9" s="561" t="s">
        <v>666</v>
      </c>
      <c r="C9" s="569"/>
      <c r="D9" s="560" t="s">
        <v>646</v>
      </c>
      <c r="E9" s="561" t="s">
        <v>667</v>
      </c>
      <c r="F9" s="569"/>
    </row>
    <row r="10" spans="1:6" s="559" customFormat="1" ht="27" customHeight="1" x14ac:dyDescent="0.2">
      <c r="A10" s="560" t="s">
        <v>536</v>
      </c>
      <c r="B10" s="561" t="s">
        <v>668</v>
      </c>
      <c r="C10" s="569"/>
      <c r="D10" s="560" t="s">
        <v>537</v>
      </c>
      <c r="E10" s="561" t="s">
        <v>669</v>
      </c>
      <c r="F10" s="569"/>
    </row>
    <row r="11" spans="1:6" s="559" customFormat="1" ht="27" customHeight="1" x14ac:dyDescent="0.2">
      <c r="A11" s="560" t="s">
        <v>436</v>
      </c>
      <c r="B11" s="561" t="s">
        <v>671</v>
      </c>
      <c r="C11" s="569"/>
      <c r="D11" s="560"/>
      <c r="E11" s="561"/>
      <c r="F11" s="569"/>
    </row>
    <row r="12" spans="1:6" s="559" customFormat="1" ht="27" customHeight="1" x14ac:dyDescent="0.2">
      <c r="A12" s="560" t="s">
        <v>398</v>
      </c>
      <c r="B12" s="561" t="s">
        <v>673</v>
      </c>
      <c r="C12" s="569"/>
      <c r="D12" s="560"/>
      <c r="E12" s="561"/>
      <c r="F12" s="569"/>
    </row>
    <row r="13" spans="1:6" s="559" customFormat="1" ht="27" customHeight="1" x14ac:dyDescent="0.2">
      <c r="A13" s="560" t="s">
        <v>400</v>
      </c>
      <c r="B13" s="561" t="s">
        <v>675</v>
      </c>
      <c r="C13" s="569"/>
      <c r="D13" s="560"/>
      <c r="E13" s="561"/>
      <c r="F13" s="569"/>
    </row>
    <row r="14" spans="1:6" s="559" customFormat="1" ht="27" customHeight="1" x14ac:dyDescent="0.2">
      <c r="A14" s="560" t="s">
        <v>402</v>
      </c>
      <c r="B14" s="561" t="s">
        <v>677</v>
      </c>
      <c r="C14" s="569"/>
      <c r="D14" s="560" t="s">
        <v>397</v>
      </c>
      <c r="E14" s="561" t="s">
        <v>678</v>
      </c>
      <c r="F14" s="569"/>
    </row>
    <row r="15" spans="1:6" s="559" customFormat="1" ht="27" customHeight="1" x14ac:dyDescent="0.2">
      <c r="A15" s="560" t="s">
        <v>512</v>
      </c>
      <c r="B15" s="561" t="s">
        <v>680</v>
      </c>
      <c r="C15" s="569"/>
      <c r="D15" s="560" t="s">
        <v>399</v>
      </c>
      <c r="E15" s="561" t="s">
        <v>681</v>
      </c>
      <c r="F15" s="569"/>
    </row>
    <row r="16" spans="1:6" s="559" customFormat="1" ht="27" customHeight="1" x14ac:dyDescent="0.2">
      <c r="A16" s="560" t="s">
        <v>405</v>
      </c>
      <c r="B16" s="561" t="s">
        <v>682</v>
      </c>
      <c r="C16" s="569"/>
      <c r="D16" s="560" t="s">
        <v>401</v>
      </c>
      <c r="E16" s="561" t="s">
        <v>683</v>
      </c>
      <c r="F16" s="569"/>
    </row>
    <row r="17" spans="1:6" s="559" customFormat="1" ht="27" customHeight="1" x14ac:dyDescent="0.2">
      <c r="A17" s="560" t="s">
        <v>409</v>
      </c>
      <c r="B17" s="561" t="s">
        <v>684</v>
      </c>
      <c r="C17" s="569"/>
      <c r="D17" s="560" t="s">
        <v>404</v>
      </c>
      <c r="E17" s="561" t="s">
        <v>685</v>
      </c>
      <c r="F17" s="569"/>
    </row>
    <row r="18" spans="1:6" s="559" customFormat="1" ht="27" customHeight="1" x14ac:dyDescent="0.2">
      <c r="A18" s="560" t="s">
        <v>459</v>
      </c>
      <c r="B18" s="561" t="s">
        <v>686</v>
      </c>
      <c r="C18" s="569"/>
      <c r="D18" s="560" t="s">
        <v>406</v>
      </c>
      <c r="E18" s="561" t="s">
        <v>687</v>
      </c>
      <c r="F18" s="569"/>
    </row>
    <row r="19" spans="1:6" s="559" customFormat="1" ht="27" customHeight="1" x14ac:dyDescent="0.2">
      <c r="A19" s="560"/>
      <c r="B19" s="561"/>
      <c r="C19" s="569"/>
      <c r="D19" s="560" t="s">
        <v>408</v>
      </c>
      <c r="E19" s="561" t="s">
        <v>691</v>
      </c>
      <c r="F19" s="569"/>
    </row>
    <row r="20" spans="1:6" s="559" customFormat="1" ht="27" customHeight="1" x14ac:dyDescent="0.2">
      <c r="A20" s="560" t="s">
        <v>411</v>
      </c>
      <c r="B20" s="561" t="s">
        <v>693</v>
      </c>
      <c r="C20" s="569"/>
      <c r="D20" s="560" t="s">
        <v>410</v>
      </c>
      <c r="E20" s="561" t="s">
        <v>694</v>
      </c>
      <c r="F20" s="569"/>
    </row>
    <row r="21" spans="1:6" s="559" customFormat="1" ht="27" customHeight="1" x14ac:dyDescent="0.2">
      <c r="A21" s="560"/>
      <c r="B21" s="561"/>
      <c r="C21" s="569"/>
      <c r="D21" s="560" t="s">
        <v>396</v>
      </c>
      <c r="E21" s="561" t="s">
        <v>697</v>
      </c>
      <c r="F21" s="569"/>
    </row>
    <row r="22" spans="1:6" s="559" customFormat="1" ht="27" customHeight="1" x14ac:dyDescent="0.2">
      <c r="A22" s="560"/>
      <c r="B22" s="561"/>
      <c r="C22" s="569"/>
      <c r="D22" s="560" t="s">
        <v>403</v>
      </c>
      <c r="E22" s="561" t="s">
        <v>700</v>
      </c>
      <c r="F22" s="569"/>
    </row>
    <row r="23" spans="1:6" s="559" customFormat="1" ht="27" customHeight="1" x14ac:dyDescent="0.2">
      <c r="A23" s="560" t="s">
        <v>461</v>
      </c>
      <c r="B23" s="561" t="s">
        <v>89</v>
      </c>
      <c r="C23" s="569"/>
      <c r="D23" s="560"/>
      <c r="E23" s="561"/>
      <c r="F23" s="569"/>
    </row>
    <row r="24" spans="1:6" s="559" customFormat="1" ht="27" customHeight="1" x14ac:dyDescent="0.2">
      <c r="A24" s="560" t="s">
        <v>460</v>
      </c>
      <c r="B24" s="561" t="s">
        <v>92</v>
      </c>
      <c r="C24" s="569"/>
      <c r="D24" s="560"/>
      <c r="E24" s="561"/>
      <c r="F24" s="569"/>
    </row>
    <row r="25" spans="1:6" s="559" customFormat="1" ht="27" customHeight="1" x14ac:dyDescent="0.2">
      <c r="A25" s="562" t="s">
        <v>407</v>
      </c>
      <c r="B25" s="563" t="s">
        <v>327</v>
      </c>
      <c r="C25" s="570"/>
      <c r="D25" s="562"/>
      <c r="E25" s="563"/>
      <c r="F25" s="570"/>
    </row>
    <row r="26" spans="1:6" ht="27" customHeight="1" x14ac:dyDescent="0.2">
      <c r="A26" s="565" t="s">
        <v>548</v>
      </c>
      <c r="B26" s="566"/>
      <c r="C26" s="567">
        <f>SUM(C3:C25)</f>
        <v>0</v>
      </c>
      <c r="D26" s="556"/>
      <c r="E26" s="566"/>
      <c r="F26" s="567">
        <f>SUM(F3:F25)</f>
        <v>0</v>
      </c>
    </row>
    <row r="27" spans="1:6" x14ac:dyDescent="0.2">
      <c r="A27" s="553"/>
      <c r="B27" s="555"/>
      <c r="C27" s="554"/>
      <c r="D27" s="553"/>
      <c r="E27" s="555"/>
      <c r="F27" s="555"/>
    </row>
  </sheetData>
  <mergeCells count="2">
    <mergeCell ref="B2:C2"/>
    <mergeCell ref="E2:F2"/>
  </mergeCells>
  <phoneticPr fontId="23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1">
    <tabColor indexed="10"/>
  </sheetPr>
  <dimension ref="A1:T1032"/>
  <sheetViews>
    <sheetView workbookViewId="0">
      <pane ySplit="1" topLeftCell="A2" activePane="bottomLeft" state="frozen"/>
      <selection activeCell="C49" sqref="C49"/>
      <selection pane="bottomLeft" activeCell="N4" sqref="N4"/>
    </sheetView>
  </sheetViews>
  <sheetFormatPr baseColWidth="10" defaultRowHeight="14.25" x14ac:dyDescent="0.2"/>
  <cols>
    <col min="1" max="1" width="10.625" customWidth="1"/>
    <col min="2" max="2" width="27.875" customWidth="1"/>
    <col min="3" max="3" width="16.5" customWidth="1"/>
    <col min="4" max="4" width="16.75" customWidth="1"/>
    <col min="5" max="5" width="9.75" customWidth="1"/>
    <col min="7" max="7" width="13" customWidth="1"/>
    <col min="8" max="8" width="12.625" hidden="1" customWidth="1"/>
    <col min="9" max="9" width="9.25" customWidth="1"/>
    <col min="10" max="10" width="8" customWidth="1"/>
    <col min="11" max="11" width="48" customWidth="1"/>
    <col min="12" max="12" width="36.875" customWidth="1"/>
    <col min="13" max="14" width="27.5" customWidth="1"/>
  </cols>
  <sheetData>
    <row r="1" spans="1:20" s="160" customFormat="1" x14ac:dyDescent="0.2">
      <c r="A1" s="162" t="s">
        <v>878</v>
      </c>
      <c r="B1" s="160" t="s">
        <v>879</v>
      </c>
      <c r="C1" s="161" t="s">
        <v>880</v>
      </c>
      <c r="D1" s="161" t="s">
        <v>881</v>
      </c>
      <c r="E1" s="162" t="s">
        <v>882</v>
      </c>
      <c r="F1" s="161" t="s">
        <v>894</v>
      </c>
      <c r="G1" s="161" t="s">
        <v>885</v>
      </c>
      <c r="H1" s="161" t="s">
        <v>886</v>
      </c>
      <c r="I1" s="161" t="s">
        <v>883</v>
      </c>
      <c r="J1" s="161" t="s">
        <v>887</v>
      </c>
      <c r="K1" s="161" t="s">
        <v>884</v>
      </c>
      <c r="L1" s="161" t="s">
        <v>892</v>
      </c>
      <c r="M1" s="160" t="s">
        <v>893</v>
      </c>
      <c r="N1" s="160" t="s">
        <v>897</v>
      </c>
      <c r="O1" s="160" t="s">
        <v>888</v>
      </c>
      <c r="P1" s="160" t="s">
        <v>889</v>
      </c>
      <c r="Q1" s="160" t="s">
        <v>890</v>
      </c>
      <c r="R1" s="160" t="s">
        <v>891</v>
      </c>
      <c r="S1" s="160" t="s">
        <v>895</v>
      </c>
      <c r="T1" s="160" t="s">
        <v>896</v>
      </c>
    </row>
    <row r="5" spans="1:20" x14ac:dyDescent="0.2">
      <c r="D5" s="287"/>
    </row>
    <row r="6" spans="1:20" x14ac:dyDescent="0.2">
      <c r="D6" s="287"/>
    </row>
    <row r="9" spans="1:20" x14ac:dyDescent="0.2">
      <c r="D9" s="287"/>
    </row>
    <row r="10" spans="1:20" x14ac:dyDescent="0.2">
      <c r="D10" s="287"/>
    </row>
    <row r="11" spans="1:20" x14ac:dyDescent="0.2">
      <c r="D11" s="287"/>
    </row>
    <row r="12" spans="1:20" x14ac:dyDescent="0.2">
      <c r="D12" s="287"/>
    </row>
    <row r="13" spans="1:20" x14ac:dyDescent="0.2">
      <c r="D13" s="287"/>
    </row>
    <row r="14" spans="1:20" x14ac:dyDescent="0.2">
      <c r="D14" s="287"/>
    </row>
    <row r="15" spans="1:20" x14ac:dyDescent="0.2">
      <c r="D15" s="287"/>
    </row>
    <row r="16" spans="1:20" x14ac:dyDescent="0.2">
      <c r="D16" s="287"/>
    </row>
    <row r="17" spans="4:4" x14ac:dyDescent="0.2">
      <c r="D17" s="287"/>
    </row>
    <row r="18" spans="4:4" x14ac:dyDescent="0.2">
      <c r="D18" s="287"/>
    </row>
    <row r="19" spans="4:4" x14ac:dyDescent="0.2">
      <c r="D19" s="287"/>
    </row>
    <row r="20" spans="4:4" x14ac:dyDescent="0.2">
      <c r="D20" s="287"/>
    </row>
    <row r="21" spans="4:4" x14ac:dyDescent="0.2">
      <c r="D21" s="287"/>
    </row>
    <row r="22" spans="4:4" x14ac:dyDescent="0.2">
      <c r="D22" s="287"/>
    </row>
    <row r="23" spans="4:4" x14ac:dyDescent="0.2">
      <c r="D23" s="287"/>
    </row>
    <row r="24" spans="4:4" x14ac:dyDescent="0.2">
      <c r="D24" s="287"/>
    </row>
    <row r="25" spans="4:4" x14ac:dyDescent="0.2">
      <c r="D25" s="287"/>
    </row>
    <row r="26" spans="4:4" x14ac:dyDescent="0.2">
      <c r="D26" s="287"/>
    </row>
    <row r="27" spans="4:4" x14ac:dyDescent="0.2">
      <c r="D27" s="287"/>
    </row>
    <row r="28" spans="4:4" x14ac:dyDescent="0.2">
      <c r="D28" s="287"/>
    </row>
    <row r="30" spans="4:4" x14ac:dyDescent="0.2">
      <c r="D30" s="287"/>
    </row>
    <row r="31" spans="4:4" x14ac:dyDescent="0.2">
      <c r="D31" s="287"/>
    </row>
    <row r="32" spans="4:4" x14ac:dyDescent="0.2">
      <c r="D32" s="287"/>
    </row>
    <row r="33" spans="4:4" x14ac:dyDescent="0.2">
      <c r="D33" s="287"/>
    </row>
    <row r="34" spans="4:4" x14ac:dyDescent="0.2">
      <c r="D34" s="287"/>
    </row>
    <row r="36" spans="4:4" x14ac:dyDescent="0.2">
      <c r="D36" s="287"/>
    </row>
    <row r="37" spans="4:4" x14ac:dyDescent="0.2">
      <c r="D37" s="287"/>
    </row>
    <row r="38" spans="4:4" x14ac:dyDescent="0.2">
      <c r="D38" s="287"/>
    </row>
    <row r="39" spans="4:4" x14ac:dyDescent="0.2">
      <c r="D39" s="287"/>
    </row>
    <row r="40" spans="4:4" x14ac:dyDescent="0.2">
      <c r="D40" s="287"/>
    </row>
    <row r="41" spans="4:4" x14ac:dyDescent="0.2">
      <c r="D41" s="287"/>
    </row>
    <row r="42" spans="4:4" x14ac:dyDescent="0.2">
      <c r="D42" s="287"/>
    </row>
    <row r="43" spans="4:4" x14ac:dyDescent="0.2">
      <c r="D43" s="287"/>
    </row>
    <row r="44" spans="4:4" x14ac:dyDescent="0.2">
      <c r="D44" s="287"/>
    </row>
    <row r="45" spans="4:4" x14ac:dyDescent="0.2">
      <c r="D45" s="287"/>
    </row>
    <row r="46" spans="4:4" x14ac:dyDescent="0.2">
      <c r="D46" s="287"/>
    </row>
    <row r="47" spans="4:4" x14ac:dyDescent="0.2">
      <c r="D47" s="287"/>
    </row>
    <row r="48" spans="4:4" x14ac:dyDescent="0.2">
      <c r="D48" s="287"/>
    </row>
    <row r="49" spans="4:4" x14ac:dyDescent="0.2">
      <c r="D49" s="287"/>
    </row>
    <row r="50" spans="4:4" x14ac:dyDescent="0.2">
      <c r="D50" s="287"/>
    </row>
    <row r="51" spans="4:4" x14ac:dyDescent="0.2">
      <c r="D51" s="287"/>
    </row>
    <row r="52" spans="4:4" x14ac:dyDescent="0.2">
      <c r="D52" s="287"/>
    </row>
    <row r="53" spans="4:4" x14ac:dyDescent="0.2">
      <c r="D53" s="287"/>
    </row>
    <row r="54" spans="4:4" x14ac:dyDescent="0.2">
      <c r="D54" s="287"/>
    </row>
    <row r="56" spans="4:4" x14ac:dyDescent="0.2">
      <c r="D56" s="287"/>
    </row>
    <row r="57" spans="4:4" x14ac:dyDescent="0.2">
      <c r="D57" s="287"/>
    </row>
    <row r="59" spans="4:4" x14ac:dyDescent="0.2">
      <c r="D59" s="287"/>
    </row>
    <row r="61" spans="4:4" x14ac:dyDescent="0.2">
      <c r="D61" s="287"/>
    </row>
    <row r="65" spans="4:4" x14ac:dyDescent="0.2">
      <c r="D65" s="287"/>
    </row>
    <row r="66" spans="4:4" x14ac:dyDescent="0.2">
      <c r="D66" s="287"/>
    </row>
    <row r="67" spans="4:4" x14ac:dyDescent="0.2">
      <c r="D67" s="287"/>
    </row>
    <row r="68" spans="4:4" x14ac:dyDescent="0.2">
      <c r="D68" s="287"/>
    </row>
    <row r="69" spans="4:4" x14ac:dyDescent="0.2">
      <c r="D69" s="287"/>
    </row>
    <row r="70" spans="4:4" x14ac:dyDescent="0.2">
      <c r="D70" s="287"/>
    </row>
    <row r="71" spans="4:4" x14ac:dyDescent="0.2">
      <c r="D71" s="287"/>
    </row>
    <row r="72" spans="4:4" x14ac:dyDescent="0.2">
      <c r="D72" s="287"/>
    </row>
    <row r="73" spans="4:4" x14ac:dyDescent="0.2">
      <c r="D73" s="287"/>
    </row>
    <row r="74" spans="4:4" x14ac:dyDescent="0.2">
      <c r="D74" s="287"/>
    </row>
    <row r="75" spans="4:4" x14ac:dyDescent="0.2">
      <c r="D75" s="287"/>
    </row>
    <row r="76" spans="4:4" x14ac:dyDescent="0.2">
      <c r="D76" s="287"/>
    </row>
    <row r="77" spans="4:4" x14ac:dyDescent="0.2">
      <c r="D77" s="287"/>
    </row>
    <row r="78" spans="4:4" x14ac:dyDescent="0.2">
      <c r="D78" s="287"/>
    </row>
    <row r="79" spans="4:4" x14ac:dyDescent="0.2">
      <c r="D79" s="287"/>
    </row>
    <row r="80" spans="4:4" x14ac:dyDescent="0.2">
      <c r="D80" s="287"/>
    </row>
    <row r="81" spans="4:4" x14ac:dyDescent="0.2">
      <c r="D81" s="287"/>
    </row>
    <row r="82" spans="4:4" x14ac:dyDescent="0.2">
      <c r="D82" s="287"/>
    </row>
    <row r="83" spans="4:4" x14ac:dyDescent="0.2">
      <c r="D83" s="287"/>
    </row>
    <row r="84" spans="4:4" x14ac:dyDescent="0.2">
      <c r="D84" s="287"/>
    </row>
    <row r="85" spans="4:4" x14ac:dyDescent="0.2">
      <c r="D85" s="287"/>
    </row>
    <row r="86" spans="4:4" x14ac:dyDescent="0.2">
      <c r="D86" s="287"/>
    </row>
    <row r="87" spans="4:4" x14ac:dyDescent="0.2">
      <c r="D87" s="287"/>
    </row>
    <row r="88" spans="4:4" x14ac:dyDescent="0.2">
      <c r="D88" s="287"/>
    </row>
    <row r="89" spans="4:4" x14ac:dyDescent="0.2">
      <c r="D89" s="287"/>
    </row>
    <row r="90" spans="4:4" x14ac:dyDescent="0.2">
      <c r="D90" s="287"/>
    </row>
    <row r="91" spans="4:4" x14ac:dyDescent="0.2">
      <c r="D91" s="287"/>
    </row>
    <row r="92" spans="4:4" x14ac:dyDescent="0.2">
      <c r="D92" s="287"/>
    </row>
    <row r="93" spans="4:4" x14ac:dyDescent="0.2">
      <c r="D93" s="287"/>
    </row>
    <row r="94" spans="4:4" x14ac:dyDescent="0.2">
      <c r="D94" s="287"/>
    </row>
    <row r="95" spans="4:4" x14ac:dyDescent="0.2">
      <c r="D95" s="287"/>
    </row>
    <row r="96" spans="4:4" x14ac:dyDescent="0.2">
      <c r="D96" s="287"/>
    </row>
    <row r="97" spans="4:4" x14ac:dyDescent="0.2">
      <c r="D97" s="287"/>
    </row>
    <row r="98" spans="4:4" x14ac:dyDescent="0.2">
      <c r="D98" s="287"/>
    </row>
    <row r="99" spans="4:4" x14ac:dyDescent="0.2">
      <c r="D99" s="287"/>
    </row>
    <row r="100" spans="4:4" x14ac:dyDescent="0.2">
      <c r="D100" s="287"/>
    </row>
    <row r="101" spans="4:4" x14ac:dyDescent="0.2">
      <c r="D101" s="287"/>
    </row>
    <row r="102" spans="4:4" x14ac:dyDescent="0.2">
      <c r="D102" s="287"/>
    </row>
    <row r="103" spans="4:4" x14ac:dyDescent="0.2">
      <c r="D103" s="287"/>
    </row>
    <row r="104" spans="4:4" x14ac:dyDescent="0.2">
      <c r="D104" s="287"/>
    </row>
    <row r="105" spans="4:4" x14ac:dyDescent="0.2">
      <c r="D105" s="287"/>
    </row>
    <row r="106" spans="4:4" x14ac:dyDescent="0.2">
      <c r="D106" s="287"/>
    </row>
    <row r="107" spans="4:4" x14ac:dyDescent="0.2">
      <c r="D107" s="287"/>
    </row>
    <row r="108" spans="4:4" x14ac:dyDescent="0.2">
      <c r="D108" s="287"/>
    </row>
    <row r="109" spans="4:4" x14ac:dyDescent="0.2">
      <c r="D109" s="287"/>
    </row>
    <row r="110" spans="4:4" x14ac:dyDescent="0.2">
      <c r="D110" s="287"/>
    </row>
    <row r="111" spans="4:4" x14ac:dyDescent="0.2">
      <c r="D111" s="287"/>
    </row>
    <row r="112" spans="4:4" x14ac:dyDescent="0.2">
      <c r="D112" s="287"/>
    </row>
    <row r="113" spans="4:4" x14ac:dyDescent="0.2">
      <c r="D113" s="287"/>
    </row>
    <row r="114" spans="4:4" x14ac:dyDescent="0.2">
      <c r="D114" s="287"/>
    </row>
    <row r="115" spans="4:4" x14ac:dyDescent="0.2">
      <c r="D115" s="287"/>
    </row>
    <row r="116" spans="4:4" x14ac:dyDescent="0.2">
      <c r="D116" s="287"/>
    </row>
    <row r="117" spans="4:4" x14ac:dyDescent="0.2">
      <c r="D117" s="287"/>
    </row>
    <row r="118" spans="4:4" x14ac:dyDescent="0.2">
      <c r="D118" s="287"/>
    </row>
    <row r="119" spans="4:4" x14ac:dyDescent="0.2">
      <c r="D119" s="287"/>
    </row>
    <row r="120" spans="4:4" x14ac:dyDescent="0.2">
      <c r="D120" s="287"/>
    </row>
    <row r="121" spans="4:4" x14ac:dyDescent="0.2">
      <c r="D121" s="287"/>
    </row>
    <row r="122" spans="4:4" x14ac:dyDescent="0.2">
      <c r="D122" s="287"/>
    </row>
    <row r="123" spans="4:4" x14ac:dyDescent="0.2">
      <c r="D123" s="287"/>
    </row>
    <row r="124" spans="4:4" x14ac:dyDescent="0.2">
      <c r="D124" s="287"/>
    </row>
    <row r="125" spans="4:4" x14ac:dyDescent="0.2">
      <c r="D125" s="287"/>
    </row>
    <row r="126" spans="4:4" x14ac:dyDescent="0.2">
      <c r="D126" s="287"/>
    </row>
    <row r="127" spans="4:4" x14ac:dyDescent="0.2">
      <c r="D127" s="287"/>
    </row>
    <row r="128" spans="4:4" x14ac:dyDescent="0.2">
      <c r="D128" s="287"/>
    </row>
    <row r="129" spans="4:4" x14ac:dyDescent="0.2">
      <c r="D129" s="287"/>
    </row>
    <row r="130" spans="4:4" x14ac:dyDescent="0.2">
      <c r="D130" s="287"/>
    </row>
    <row r="131" spans="4:4" x14ac:dyDescent="0.2">
      <c r="D131" s="287"/>
    </row>
    <row r="132" spans="4:4" x14ac:dyDescent="0.2">
      <c r="D132" s="287"/>
    </row>
    <row r="133" spans="4:4" x14ac:dyDescent="0.2">
      <c r="D133" s="287"/>
    </row>
    <row r="134" spans="4:4" x14ac:dyDescent="0.2">
      <c r="D134" s="287"/>
    </row>
    <row r="135" spans="4:4" x14ac:dyDescent="0.2">
      <c r="D135" s="287"/>
    </row>
    <row r="136" spans="4:4" x14ac:dyDescent="0.2">
      <c r="D136" s="287"/>
    </row>
    <row r="137" spans="4:4" x14ac:dyDescent="0.2">
      <c r="D137" s="287"/>
    </row>
    <row r="138" spans="4:4" x14ac:dyDescent="0.2">
      <c r="D138" s="287"/>
    </row>
    <row r="139" spans="4:4" x14ac:dyDescent="0.2">
      <c r="D139" s="287"/>
    </row>
    <row r="140" spans="4:4" x14ac:dyDescent="0.2">
      <c r="D140" s="287"/>
    </row>
    <row r="141" spans="4:4" x14ac:dyDescent="0.2">
      <c r="D141" s="287"/>
    </row>
    <row r="142" spans="4:4" x14ac:dyDescent="0.2">
      <c r="D142" s="287"/>
    </row>
    <row r="143" spans="4:4" x14ac:dyDescent="0.2">
      <c r="D143" s="287"/>
    </row>
    <row r="144" spans="4:4" x14ac:dyDescent="0.2">
      <c r="D144" s="287"/>
    </row>
    <row r="145" spans="4:4" x14ac:dyDescent="0.2">
      <c r="D145" s="287"/>
    </row>
    <row r="146" spans="4:4" x14ac:dyDescent="0.2">
      <c r="D146" s="287"/>
    </row>
    <row r="147" spans="4:4" x14ac:dyDescent="0.2">
      <c r="D147" s="287"/>
    </row>
    <row r="148" spans="4:4" x14ac:dyDescent="0.2">
      <c r="D148" s="287"/>
    </row>
    <row r="149" spans="4:4" x14ac:dyDescent="0.2">
      <c r="D149" s="287"/>
    </row>
    <row r="150" spans="4:4" x14ac:dyDescent="0.2">
      <c r="D150" s="287"/>
    </row>
    <row r="151" spans="4:4" x14ac:dyDescent="0.2">
      <c r="D151" s="287"/>
    </row>
    <row r="152" spans="4:4" x14ac:dyDescent="0.2">
      <c r="D152" s="287"/>
    </row>
    <row r="153" spans="4:4" x14ac:dyDescent="0.2">
      <c r="D153" s="287"/>
    </row>
    <row r="154" spans="4:4" x14ac:dyDescent="0.2">
      <c r="D154" s="287"/>
    </row>
    <row r="155" spans="4:4" x14ac:dyDescent="0.2">
      <c r="D155" s="287"/>
    </row>
    <row r="156" spans="4:4" x14ac:dyDescent="0.2">
      <c r="D156" s="287"/>
    </row>
    <row r="157" spans="4:4" x14ac:dyDescent="0.2">
      <c r="D157" s="287"/>
    </row>
    <row r="158" spans="4:4" x14ac:dyDescent="0.2">
      <c r="D158" s="287"/>
    </row>
    <row r="159" spans="4:4" x14ac:dyDescent="0.2">
      <c r="D159" s="287"/>
    </row>
    <row r="160" spans="4:4" x14ac:dyDescent="0.2">
      <c r="D160" s="287"/>
    </row>
    <row r="161" spans="4:4" x14ac:dyDescent="0.2">
      <c r="D161" s="287"/>
    </row>
    <row r="162" spans="4:4" x14ac:dyDescent="0.2">
      <c r="D162" s="287"/>
    </row>
    <row r="163" spans="4:4" x14ac:dyDescent="0.2">
      <c r="D163" s="287"/>
    </row>
    <row r="164" spans="4:4" x14ac:dyDescent="0.2">
      <c r="D164" s="287"/>
    </row>
    <row r="165" spans="4:4" x14ac:dyDescent="0.2">
      <c r="D165" s="287"/>
    </row>
    <row r="166" spans="4:4" x14ac:dyDescent="0.2">
      <c r="D166" s="287"/>
    </row>
    <row r="167" spans="4:4" x14ac:dyDescent="0.2">
      <c r="D167" s="287"/>
    </row>
    <row r="168" spans="4:4" x14ac:dyDescent="0.2">
      <c r="D168" s="287"/>
    </row>
    <row r="169" spans="4:4" x14ac:dyDescent="0.2">
      <c r="D169" s="287"/>
    </row>
    <row r="170" spans="4:4" x14ac:dyDescent="0.2">
      <c r="D170" s="287"/>
    </row>
    <row r="171" spans="4:4" x14ac:dyDescent="0.2">
      <c r="D171" s="287"/>
    </row>
    <row r="172" spans="4:4" x14ac:dyDescent="0.2">
      <c r="D172" s="287"/>
    </row>
    <row r="173" spans="4:4" x14ac:dyDescent="0.2">
      <c r="D173" s="287"/>
    </row>
    <row r="174" spans="4:4" x14ac:dyDescent="0.2">
      <c r="D174" s="287"/>
    </row>
    <row r="175" spans="4:4" x14ac:dyDescent="0.2">
      <c r="D175" s="287"/>
    </row>
    <row r="176" spans="4:4" x14ac:dyDescent="0.2">
      <c r="D176" s="287"/>
    </row>
    <row r="177" spans="4:4" x14ac:dyDescent="0.2">
      <c r="D177" s="287"/>
    </row>
    <row r="178" spans="4:4" x14ac:dyDescent="0.2">
      <c r="D178" s="287"/>
    </row>
    <row r="179" spans="4:4" x14ac:dyDescent="0.2">
      <c r="D179" s="287"/>
    </row>
    <row r="180" spans="4:4" x14ac:dyDescent="0.2">
      <c r="D180" s="287"/>
    </row>
    <row r="181" spans="4:4" x14ac:dyDescent="0.2">
      <c r="D181" s="287"/>
    </row>
    <row r="182" spans="4:4" x14ac:dyDescent="0.2">
      <c r="D182" s="287"/>
    </row>
    <row r="183" spans="4:4" x14ac:dyDescent="0.2">
      <c r="D183" s="287"/>
    </row>
    <row r="184" spans="4:4" x14ac:dyDescent="0.2">
      <c r="D184" s="287"/>
    </row>
    <row r="185" spans="4:4" x14ac:dyDescent="0.2">
      <c r="D185" s="287"/>
    </row>
    <row r="186" spans="4:4" x14ac:dyDescent="0.2">
      <c r="D186" s="287"/>
    </row>
    <row r="187" spans="4:4" x14ac:dyDescent="0.2">
      <c r="D187" s="287"/>
    </row>
    <row r="188" spans="4:4" x14ac:dyDescent="0.2">
      <c r="D188" s="287"/>
    </row>
    <row r="189" spans="4:4" x14ac:dyDescent="0.2">
      <c r="D189" s="287"/>
    </row>
    <row r="190" spans="4:4" x14ac:dyDescent="0.2">
      <c r="D190" s="287"/>
    </row>
    <row r="191" spans="4:4" x14ac:dyDescent="0.2">
      <c r="D191" s="287"/>
    </row>
    <row r="192" spans="4:4" x14ac:dyDescent="0.2">
      <c r="D192" s="287"/>
    </row>
    <row r="193" spans="4:4" x14ac:dyDescent="0.2">
      <c r="D193" s="287"/>
    </row>
    <row r="194" spans="4:4" x14ac:dyDescent="0.2">
      <c r="D194" s="287"/>
    </row>
    <row r="195" spans="4:4" x14ac:dyDescent="0.2">
      <c r="D195" s="287"/>
    </row>
    <row r="196" spans="4:4" x14ac:dyDescent="0.2">
      <c r="D196" s="287"/>
    </row>
    <row r="197" spans="4:4" x14ac:dyDescent="0.2">
      <c r="D197" s="287"/>
    </row>
    <row r="198" spans="4:4" x14ac:dyDescent="0.2">
      <c r="D198" s="287"/>
    </row>
    <row r="199" spans="4:4" x14ac:dyDescent="0.2">
      <c r="D199" s="287"/>
    </row>
    <row r="200" spans="4:4" x14ac:dyDescent="0.2">
      <c r="D200" s="287"/>
    </row>
    <row r="201" spans="4:4" x14ac:dyDescent="0.2">
      <c r="D201" s="287"/>
    </row>
    <row r="202" spans="4:4" x14ac:dyDescent="0.2">
      <c r="D202" s="287"/>
    </row>
    <row r="203" spans="4:4" x14ac:dyDescent="0.2">
      <c r="D203" s="287"/>
    </row>
    <row r="204" spans="4:4" x14ac:dyDescent="0.2">
      <c r="D204" s="287"/>
    </row>
    <row r="205" spans="4:4" x14ac:dyDescent="0.2">
      <c r="D205" s="287"/>
    </row>
    <row r="206" spans="4:4" x14ac:dyDescent="0.2">
      <c r="D206" s="287"/>
    </row>
    <row r="207" spans="4:4" x14ac:dyDescent="0.2">
      <c r="D207" s="287"/>
    </row>
    <row r="208" spans="4:4" x14ac:dyDescent="0.2">
      <c r="D208" s="287"/>
    </row>
    <row r="209" spans="4:4" x14ac:dyDescent="0.2">
      <c r="D209" s="287"/>
    </row>
    <row r="210" spans="4:4" x14ac:dyDescent="0.2">
      <c r="D210" s="287"/>
    </row>
    <row r="211" spans="4:4" x14ac:dyDescent="0.2">
      <c r="D211" s="287"/>
    </row>
    <row r="212" spans="4:4" x14ac:dyDescent="0.2">
      <c r="D212" s="287"/>
    </row>
    <row r="213" spans="4:4" x14ac:dyDescent="0.2">
      <c r="D213" s="287"/>
    </row>
    <row r="214" spans="4:4" x14ac:dyDescent="0.2">
      <c r="D214" s="287"/>
    </row>
    <row r="215" spans="4:4" x14ac:dyDescent="0.2">
      <c r="D215" s="287"/>
    </row>
    <row r="216" spans="4:4" x14ac:dyDescent="0.2">
      <c r="D216" s="287"/>
    </row>
    <row r="217" spans="4:4" x14ac:dyDescent="0.2">
      <c r="D217" s="287"/>
    </row>
    <row r="218" spans="4:4" x14ac:dyDescent="0.2">
      <c r="D218" s="287"/>
    </row>
    <row r="219" spans="4:4" x14ac:dyDescent="0.2">
      <c r="D219" s="287"/>
    </row>
    <row r="220" spans="4:4" x14ac:dyDescent="0.2">
      <c r="D220" s="287"/>
    </row>
    <row r="221" spans="4:4" x14ac:dyDescent="0.2">
      <c r="D221" s="287"/>
    </row>
    <row r="222" spans="4:4" x14ac:dyDescent="0.2">
      <c r="D222" s="287"/>
    </row>
    <row r="223" spans="4:4" x14ac:dyDescent="0.2">
      <c r="D223" s="287"/>
    </row>
    <row r="224" spans="4:4" x14ac:dyDescent="0.2">
      <c r="D224" s="287"/>
    </row>
    <row r="225" spans="4:4" x14ac:dyDescent="0.2">
      <c r="D225" s="287"/>
    </row>
    <row r="226" spans="4:4" x14ac:dyDescent="0.2">
      <c r="D226" s="287"/>
    </row>
    <row r="227" spans="4:4" x14ac:dyDescent="0.2">
      <c r="D227" s="287"/>
    </row>
    <row r="228" spans="4:4" x14ac:dyDescent="0.2">
      <c r="D228" s="287"/>
    </row>
    <row r="229" spans="4:4" x14ac:dyDescent="0.2">
      <c r="D229" s="287"/>
    </row>
    <row r="230" spans="4:4" x14ac:dyDescent="0.2">
      <c r="D230" s="287"/>
    </row>
    <row r="231" spans="4:4" x14ac:dyDescent="0.2">
      <c r="D231" s="287"/>
    </row>
    <row r="232" spans="4:4" x14ac:dyDescent="0.2">
      <c r="D232" s="287"/>
    </row>
    <row r="233" spans="4:4" x14ac:dyDescent="0.2">
      <c r="D233" s="287"/>
    </row>
    <row r="234" spans="4:4" x14ac:dyDescent="0.2">
      <c r="D234" s="287"/>
    </row>
    <row r="235" spans="4:4" x14ac:dyDescent="0.2">
      <c r="D235" s="287"/>
    </row>
    <row r="236" spans="4:4" x14ac:dyDescent="0.2">
      <c r="D236" s="287"/>
    </row>
    <row r="237" spans="4:4" x14ac:dyDescent="0.2">
      <c r="D237" s="287"/>
    </row>
    <row r="238" spans="4:4" x14ac:dyDescent="0.2">
      <c r="D238" s="287"/>
    </row>
    <row r="239" spans="4:4" x14ac:dyDescent="0.2">
      <c r="D239" s="287"/>
    </row>
    <row r="240" spans="4:4" x14ac:dyDescent="0.2">
      <c r="D240" s="287"/>
    </row>
    <row r="241" spans="4:4" x14ac:dyDescent="0.2">
      <c r="D241" s="287"/>
    </row>
    <row r="242" spans="4:4" x14ac:dyDescent="0.2">
      <c r="D242" s="287"/>
    </row>
    <row r="243" spans="4:4" x14ac:dyDescent="0.2">
      <c r="D243" s="287"/>
    </row>
    <row r="244" spans="4:4" x14ac:dyDescent="0.2">
      <c r="D244" s="287"/>
    </row>
    <row r="245" spans="4:4" x14ac:dyDescent="0.2">
      <c r="D245" s="287"/>
    </row>
    <row r="246" spans="4:4" x14ac:dyDescent="0.2">
      <c r="D246" s="287"/>
    </row>
    <row r="247" spans="4:4" x14ac:dyDescent="0.2">
      <c r="D247" s="287"/>
    </row>
    <row r="248" spans="4:4" x14ac:dyDescent="0.2">
      <c r="D248" s="287"/>
    </row>
    <row r="249" spans="4:4" x14ac:dyDescent="0.2">
      <c r="D249" s="287"/>
    </row>
    <row r="250" spans="4:4" x14ac:dyDescent="0.2">
      <c r="D250" s="287"/>
    </row>
    <row r="251" spans="4:4" x14ac:dyDescent="0.2">
      <c r="D251" s="287"/>
    </row>
    <row r="252" spans="4:4" x14ac:dyDescent="0.2">
      <c r="D252" s="287"/>
    </row>
    <row r="253" spans="4:4" x14ac:dyDescent="0.2">
      <c r="D253" s="287"/>
    </row>
    <row r="254" spans="4:4" x14ac:dyDescent="0.2">
      <c r="D254" s="287"/>
    </row>
    <row r="255" spans="4:4" x14ac:dyDescent="0.2">
      <c r="D255" s="287"/>
    </row>
    <row r="256" spans="4:4" x14ac:dyDescent="0.2">
      <c r="D256" s="287"/>
    </row>
    <row r="257" spans="4:4" x14ac:dyDescent="0.2">
      <c r="D257" s="287"/>
    </row>
    <row r="258" spans="4:4" x14ac:dyDescent="0.2">
      <c r="D258" s="287"/>
    </row>
    <row r="259" spans="4:4" x14ac:dyDescent="0.2">
      <c r="D259" s="287"/>
    </row>
    <row r="260" spans="4:4" x14ac:dyDescent="0.2">
      <c r="D260" s="287"/>
    </row>
    <row r="261" spans="4:4" x14ac:dyDescent="0.2">
      <c r="D261" s="287"/>
    </row>
    <row r="262" spans="4:4" x14ac:dyDescent="0.2">
      <c r="D262" s="287"/>
    </row>
    <row r="263" spans="4:4" x14ac:dyDescent="0.2">
      <c r="D263" s="287"/>
    </row>
    <row r="264" spans="4:4" x14ac:dyDescent="0.2">
      <c r="D264" s="287"/>
    </row>
    <row r="265" spans="4:4" x14ac:dyDescent="0.2">
      <c r="D265" s="287"/>
    </row>
    <row r="266" spans="4:4" x14ac:dyDescent="0.2">
      <c r="D266" s="287"/>
    </row>
    <row r="267" spans="4:4" x14ac:dyDescent="0.2">
      <c r="D267" s="287"/>
    </row>
    <row r="268" spans="4:4" x14ac:dyDescent="0.2">
      <c r="D268" s="287"/>
    </row>
    <row r="269" spans="4:4" x14ac:dyDescent="0.2">
      <c r="D269" s="287"/>
    </row>
    <row r="270" spans="4:4" x14ac:dyDescent="0.2">
      <c r="D270" s="287"/>
    </row>
    <row r="271" spans="4:4" x14ac:dyDescent="0.2">
      <c r="D271" s="287"/>
    </row>
    <row r="272" spans="4:4" x14ac:dyDescent="0.2">
      <c r="D272" s="287"/>
    </row>
    <row r="273" spans="4:4" x14ac:dyDescent="0.2">
      <c r="D273" s="287"/>
    </row>
    <row r="274" spans="4:4" x14ac:dyDescent="0.2">
      <c r="D274" s="287"/>
    </row>
    <row r="275" spans="4:4" x14ac:dyDescent="0.2">
      <c r="D275" s="287"/>
    </row>
    <row r="276" spans="4:4" x14ac:dyDescent="0.2">
      <c r="D276" s="287"/>
    </row>
    <row r="277" spans="4:4" x14ac:dyDescent="0.2">
      <c r="D277" s="287"/>
    </row>
    <row r="278" spans="4:4" x14ac:dyDescent="0.2">
      <c r="D278" s="287"/>
    </row>
    <row r="279" spans="4:4" x14ac:dyDescent="0.2">
      <c r="D279" s="287"/>
    </row>
    <row r="280" spans="4:4" x14ac:dyDescent="0.2">
      <c r="D280" s="287"/>
    </row>
    <row r="281" spans="4:4" x14ac:dyDescent="0.2">
      <c r="D281" s="287"/>
    </row>
    <row r="282" spans="4:4" x14ac:dyDescent="0.2">
      <c r="D282" s="287"/>
    </row>
    <row r="283" spans="4:4" x14ac:dyDescent="0.2">
      <c r="D283" s="287"/>
    </row>
    <row r="284" spans="4:4" x14ac:dyDescent="0.2">
      <c r="D284" s="287"/>
    </row>
    <row r="285" spans="4:4" x14ac:dyDescent="0.2">
      <c r="D285" s="287"/>
    </row>
    <row r="286" spans="4:4" x14ac:dyDescent="0.2">
      <c r="D286" s="287"/>
    </row>
    <row r="287" spans="4:4" x14ac:dyDescent="0.2">
      <c r="D287" s="287"/>
    </row>
    <row r="288" spans="4:4" x14ac:dyDescent="0.2">
      <c r="D288" s="287"/>
    </row>
    <row r="289" spans="4:4" x14ac:dyDescent="0.2">
      <c r="D289" s="287"/>
    </row>
    <row r="290" spans="4:4" x14ac:dyDescent="0.2">
      <c r="D290" s="287"/>
    </row>
    <row r="291" spans="4:4" x14ac:dyDescent="0.2">
      <c r="D291" s="287"/>
    </row>
    <row r="292" spans="4:4" x14ac:dyDescent="0.2">
      <c r="D292" s="287"/>
    </row>
    <row r="293" spans="4:4" x14ac:dyDescent="0.2">
      <c r="D293" s="287"/>
    </row>
    <row r="294" spans="4:4" x14ac:dyDescent="0.2">
      <c r="D294" s="287"/>
    </row>
    <row r="295" spans="4:4" x14ac:dyDescent="0.2">
      <c r="D295" s="287"/>
    </row>
    <row r="296" spans="4:4" x14ac:dyDescent="0.2">
      <c r="D296" s="287"/>
    </row>
    <row r="297" spans="4:4" x14ac:dyDescent="0.2">
      <c r="D297" s="287"/>
    </row>
    <row r="298" spans="4:4" x14ac:dyDescent="0.2">
      <c r="D298" s="287"/>
    </row>
    <row r="299" spans="4:4" x14ac:dyDescent="0.2">
      <c r="D299" s="287"/>
    </row>
    <row r="300" spans="4:4" x14ac:dyDescent="0.2">
      <c r="D300" s="287"/>
    </row>
    <row r="301" spans="4:4" x14ac:dyDescent="0.2">
      <c r="D301" s="287"/>
    </row>
    <row r="302" spans="4:4" x14ac:dyDescent="0.2">
      <c r="D302" s="287"/>
    </row>
    <row r="303" spans="4:4" x14ac:dyDescent="0.2">
      <c r="D303" s="287"/>
    </row>
    <row r="304" spans="4:4" x14ac:dyDescent="0.2">
      <c r="D304" s="287"/>
    </row>
    <row r="305" spans="4:4" x14ac:dyDescent="0.2">
      <c r="D305" s="287"/>
    </row>
    <row r="306" spans="4:4" x14ac:dyDescent="0.2">
      <c r="D306" s="287"/>
    </row>
    <row r="307" spans="4:4" x14ac:dyDescent="0.2">
      <c r="D307" s="287"/>
    </row>
    <row r="308" spans="4:4" x14ac:dyDescent="0.2">
      <c r="D308" s="287"/>
    </row>
    <row r="309" spans="4:4" x14ac:dyDescent="0.2">
      <c r="D309" s="287"/>
    </row>
    <row r="310" spans="4:4" x14ac:dyDescent="0.2">
      <c r="D310" s="287"/>
    </row>
    <row r="311" spans="4:4" x14ac:dyDescent="0.2">
      <c r="D311" s="287"/>
    </row>
    <row r="312" spans="4:4" x14ac:dyDescent="0.2">
      <c r="D312" s="287"/>
    </row>
    <row r="313" spans="4:4" x14ac:dyDescent="0.2">
      <c r="D313" s="287"/>
    </row>
    <row r="314" spans="4:4" x14ac:dyDescent="0.2">
      <c r="D314" s="287"/>
    </row>
    <row r="315" spans="4:4" x14ac:dyDescent="0.2">
      <c r="D315" s="287"/>
    </row>
    <row r="316" spans="4:4" x14ac:dyDescent="0.2">
      <c r="D316" s="287"/>
    </row>
    <row r="317" spans="4:4" x14ac:dyDescent="0.2">
      <c r="D317" s="287"/>
    </row>
    <row r="318" spans="4:4" x14ac:dyDescent="0.2">
      <c r="D318" s="287"/>
    </row>
    <row r="319" spans="4:4" x14ac:dyDescent="0.2">
      <c r="D319" s="287"/>
    </row>
    <row r="320" spans="4:4" x14ac:dyDescent="0.2">
      <c r="D320" s="287"/>
    </row>
    <row r="321" spans="4:4" x14ac:dyDescent="0.2">
      <c r="D321" s="287"/>
    </row>
    <row r="322" spans="4:4" x14ac:dyDescent="0.2">
      <c r="D322" s="287"/>
    </row>
    <row r="323" spans="4:4" x14ac:dyDescent="0.2">
      <c r="D323" s="287"/>
    </row>
    <row r="324" spans="4:4" x14ac:dyDescent="0.2">
      <c r="D324" s="287"/>
    </row>
    <row r="325" spans="4:4" x14ac:dyDescent="0.2">
      <c r="D325" s="287"/>
    </row>
    <row r="326" spans="4:4" x14ac:dyDescent="0.2">
      <c r="D326" s="287"/>
    </row>
    <row r="327" spans="4:4" x14ac:dyDescent="0.2">
      <c r="D327" s="287"/>
    </row>
    <row r="328" spans="4:4" x14ac:dyDescent="0.2">
      <c r="D328" s="287"/>
    </row>
    <row r="329" spans="4:4" x14ac:dyDescent="0.2">
      <c r="D329" s="287"/>
    </row>
    <row r="330" spans="4:4" x14ac:dyDescent="0.2">
      <c r="D330" s="287"/>
    </row>
    <row r="331" spans="4:4" x14ac:dyDescent="0.2">
      <c r="D331" s="287"/>
    </row>
    <row r="332" spans="4:4" x14ac:dyDescent="0.2">
      <c r="D332" s="287"/>
    </row>
    <row r="333" spans="4:4" x14ac:dyDescent="0.2">
      <c r="D333" s="287"/>
    </row>
    <row r="334" spans="4:4" x14ac:dyDescent="0.2">
      <c r="D334" s="287"/>
    </row>
    <row r="335" spans="4:4" x14ac:dyDescent="0.2">
      <c r="D335" s="287"/>
    </row>
    <row r="336" spans="4:4" x14ac:dyDescent="0.2">
      <c r="D336" s="287"/>
    </row>
    <row r="337" spans="4:4" x14ac:dyDescent="0.2">
      <c r="D337" s="287"/>
    </row>
    <row r="338" spans="4:4" x14ac:dyDescent="0.2">
      <c r="D338" s="287"/>
    </row>
    <row r="339" spans="4:4" x14ac:dyDescent="0.2">
      <c r="D339" s="287"/>
    </row>
    <row r="340" spans="4:4" x14ac:dyDescent="0.2">
      <c r="D340" s="287"/>
    </row>
    <row r="341" spans="4:4" x14ac:dyDescent="0.2">
      <c r="D341" s="287"/>
    </row>
    <row r="342" spans="4:4" x14ac:dyDescent="0.2">
      <c r="D342" s="287"/>
    </row>
    <row r="343" spans="4:4" x14ac:dyDescent="0.2">
      <c r="D343" s="287"/>
    </row>
    <row r="344" spans="4:4" x14ac:dyDescent="0.2">
      <c r="D344" s="287"/>
    </row>
    <row r="345" spans="4:4" x14ac:dyDescent="0.2">
      <c r="D345" s="287"/>
    </row>
    <row r="346" spans="4:4" x14ac:dyDescent="0.2">
      <c r="D346" s="287"/>
    </row>
    <row r="347" spans="4:4" x14ac:dyDescent="0.2">
      <c r="D347" s="287"/>
    </row>
    <row r="348" spans="4:4" x14ac:dyDescent="0.2">
      <c r="D348" s="287"/>
    </row>
    <row r="349" spans="4:4" x14ac:dyDescent="0.2">
      <c r="D349" s="287"/>
    </row>
    <row r="350" spans="4:4" x14ac:dyDescent="0.2">
      <c r="D350" s="287"/>
    </row>
    <row r="351" spans="4:4" x14ac:dyDescent="0.2">
      <c r="D351" s="287"/>
    </row>
    <row r="352" spans="4:4" x14ac:dyDescent="0.2">
      <c r="D352" s="287"/>
    </row>
    <row r="353" spans="4:4" x14ac:dyDescent="0.2">
      <c r="D353" s="287"/>
    </row>
    <row r="354" spans="4:4" x14ac:dyDescent="0.2">
      <c r="D354" s="287"/>
    </row>
    <row r="355" spans="4:4" x14ac:dyDescent="0.2">
      <c r="D355" s="287"/>
    </row>
    <row r="356" spans="4:4" x14ac:dyDescent="0.2">
      <c r="D356" s="287"/>
    </row>
    <row r="357" spans="4:4" x14ac:dyDescent="0.2">
      <c r="D357" s="287"/>
    </row>
    <row r="358" spans="4:4" x14ac:dyDescent="0.2">
      <c r="D358" s="287"/>
    </row>
    <row r="359" spans="4:4" x14ac:dyDescent="0.2">
      <c r="D359" s="287"/>
    </row>
    <row r="360" spans="4:4" x14ac:dyDescent="0.2">
      <c r="D360" s="287"/>
    </row>
    <row r="361" spans="4:4" x14ac:dyDescent="0.2">
      <c r="D361" s="287"/>
    </row>
    <row r="362" spans="4:4" x14ac:dyDescent="0.2">
      <c r="D362" s="287"/>
    </row>
    <row r="363" spans="4:4" x14ac:dyDescent="0.2">
      <c r="D363" s="287"/>
    </row>
    <row r="364" spans="4:4" x14ac:dyDescent="0.2">
      <c r="D364" s="287"/>
    </row>
    <row r="365" spans="4:4" x14ac:dyDescent="0.2">
      <c r="D365" s="287"/>
    </row>
    <row r="366" spans="4:4" x14ac:dyDescent="0.2">
      <c r="D366" s="287"/>
    </row>
    <row r="367" spans="4:4" x14ac:dyDescent="0.2">
      <c r="D367" s="287"/>
    </row>
    <row r="368" spans="4:4" x14ac:dyDescent="0.2">
      <c r="D368" s="287"/>
    </row>
    <row r="369" spans="4:4" x14ac:dyDescent="0.2">
      <c r="D369" s="287"/>
    </row>
    <row r="370" spans="4:4" x14ac:dyDescent="0.2">
      <c r="D370" s="287"/>
    </row>
    <row r="371" spans="4:4" x14ac:dyDescent="0.2">
      <c r="D371" s="287"/>
    </row>
    <row r="372" spans="4:4" x14ac:dyDescent="0.2">
      <c r="D372" s="287"/>
    </row>
    <row r="373" spans="4:4" x14ac:dyDescent="0.2">
      <c r="D373" s="287"/>
    </row>
    <row r="374" spans="4:4" x14ac:dyDescent="0.2">
      <c r="D374" s="287"/>
    </row>
    <row r="375" spans="4:4" x14ac:dyDescent="0.2">
      <c r="D375" s="287"/>
    </row>
    <row r="376" spans="4:4" x14ac:dyDescent="0.2">
      <c r="D376" s="287"/>
    </row>
    <row r="377" spans="4:4" x14ac:dyDescent="0.2">
      <c r="D377" s="287"/>
    </row>
    <row r="378" spans="4:4" x14ac:dyDescent="0.2">
      <c r="D378" s="287"/>
    </row>
    <row r="379" spans="4:4" x14ac:dyDescent="0.2">
      <c r="D379" s="287"/>
    </row>
    <row r="380" spans="4:4" x14ac:dyDescent="0.2">
      <c r="D380" s="287"/>
    </row>
    <row r="382" spans="4:4" x14ac:dyDescent="0.2">
      <c r="D382" s="287"/>
    </row>
    <row r="383" spans="4:4" x14ac:dyDescent="0.2">
      <c r="D383" s="287"/>
    </row>
    <row r="384" spans="4:4" x14ac:dyDescent="0.2">
      <c r="D384" s="287"/>
    </row>
    <row r="385" spans="4:4" x14ac:dyDescent="0.2">
      <c r="D385" s="287"/>
    </row>
    <row r="386" spans="4:4" x14ac:dyDescent="0.2">
      <c r="D386" s="287"/>
    </row>
    <row r="387" spans="4:4" x14ac:dyDescent="0.2">
      <c r="D387" s="287"/>
    </row>
    <row r="389" spans="4:4" x14ac:dyDescent="0.2">
      <c r="D389" s="287"/>
    </row>
    <row r="390" spans="4:4" x14ac:dyDescent="0.2">
      <c r="D390" s="287"/>
    </row>
    <row r="391" spans="4:4" x14ac:dyDescent="0.2">
      <c r="D391" s="287"/>
    </row>
    <row r="392" spans="4:4" x14ac:dyDescent="0.2">
      <c r="D392" s="287"/>
    </row>
    <row r="393" spans="4:4" x14ac:dyDescent="0.2">
      <c r="D393" s="287"/>
    </row>
    <row r="394" spans="4:4" x14ac:dyDescent="0.2">
      <c r="D394" s="287"/>
    </row>
    <row r="395" spans="4:4" x14ac:dyDescent="0.2">
      <c r="D395" s="287"/>
    </row>
    <row r="396" spans="4:4" x14ac:dyDescent="0.2">
      <c r="D396" s="287"/>
    </row>
    <row r="397" spans="4:4" x14ac:dyDescent="0.2">
      <c r="D397" s="287"/>
    </row>
    <row r="398" spans="4:4" x14ac:dyDescent="0.2">
      <c r="D398" s="287"/>
    </row>
    <row r="399" spans="4:4" x14ac:dyDescent="0.2">
      <c r="D399" s="287"/>
    </row>
    <row r="400" spans="4:4" x14ac:dyDescent="0.2">
      <c r="D400" s="287"/>
    </row>
    <row r="401" spans="4:4" x14ac:dyDescent="0.2">
      <c r="D401" s="287"/>
    </row>
    <row r="402" spans="4:4" x14ac:dyDescent="0.2">
      <c r="D402" s="287"/>
    </row>
    <row r="403" spans="4:4" x14ac:dyDescent="0.2">
      <c r="D403" s="287"/>
    </row>
    <row r="404" spans="4:4" x14ac:dyDescent="0.2">
      <c r="D404" s="287"/>
    </row>
    <row r="405" spans="4:4" x14ac:dyDescent="0.2">
      <c r="D405" s="287"/>
    </row>
    <row r="406" spans="4:4" x14ac:dyDescent="0.2">
      <c r="D406" s="287"/>
    </row>
    <row r="407" spans="4:4" x14ac:dyDescent="0.2">
      <c r="D407" s="287"/>
    </row>
    <row r="408" spans="4:4" x14ac:dyDescent="0.2">
      <c r="D408" s="287"/>
    </row>
    <row r="409" spans="4:4" x14ac:dyDescent="0.2">
      <c r="D409" s="287"/>
    </row>
    <row r="410" spans="4:4" x14ac:dyDescent="0.2">
      <c r="D410" s="287"/>
    </row>
    <row r="411" spans="4:4" x14ac:dyDescent="0.2">
      <c r="D411" s="287"/>
    </row>
    <row r="412" spans="4:4" x14ac:dyDescent="0.2">
      <c r="D412" s="287"/>
    </row>
    <row r="413" spans="4:4" x14ac:dyDescent="0.2">
      <c r="D413" s="287"/>
    </row>
    <row r="414" spans="4:4" x14ac:dyDescent="0.2">
      <c r="D414" s="287"/>
    </row>
    <row r="415" spans="4:4" x14ac:dyDescent="0.2">
      <c r="D415" s="287"/>
    </row>
    <row r="416" spans="4:4" x14ac:dyDescent="0.2">
      <c r="D416" s="287"/>
    </row>
    <row r="417" spans="4:4" x14ac:dyDescent="0.2">
      <c r="D417" s="287"/>
    </row>
    <row r="418" spans="4:4" x14ac:dyDescent="0.2">
      <c r="D418" s="287"/>
    </row>
    <row r="419" spans="4:4" x14ac:dyDescent="0.2">
      <c r="D419" s="287"/>
    </row>
    <row r="420" spans="4:4" x14ac:dyDescent="0.2">
      <c r="D420" s="287"/>
    </row>
    <row r="421" spans="4:4" x14ac:dyDescent="0.2">
      <c r="D421" s="287"/>
    </row>
    <row r="422" spans="4:4" x14ac:dyDescent="0.2">
      <c r="D422" s="287"/>
    </row>
    <row r="423" spans="4:4" x14ac:dyDescent="0.2">
      <c r="D423" s="287"/>
    </row>
    <row r="424" spans="4:4" x14ac:dyDescent="0.2">
      <c r="D424" s="287"/>
    </row>
    <row r="425" spans="4:4" x14ac:dyDescent="0.2">
      <c r="D425" s="287"/>
    </row>
    <row r="426" spans="4:4" x14ac:dyDescent="0.2">
      <c r="D426" s="287"/>
    </row>
    <row r="427" spans="4:4" x14ac:dyDescent="0.2">
      <c r="D427" s="287"/>
    </row>
    <row r="428" spans="4:4" x14ac:dyDescent="0.2">
      <c r="D428" s="287"/>
    </row>
    <row r="429" spans="4:4" x14ac:dyDescent="0.2">
      <c r="D429" s="287"/>
    </row>
    <row r="430" spans="4:4" x14ac:dyDescent="0.2">
      <c r="D430" s="287"/>
    </row>
    <row r="431" spans="4:4" x14ac:dyDescent="0.2">
      <c r="D431" s="287"/>
    </row>
    <row r="432" spans="4:4" x14ac:dyDescent="0.2">
      <c r="D432" s="287"/>
    </row>
    <row r="433" spans="4:4" x14ac:dyDescent="0.2">
      <c r="D433" s="287"/>
    </row>
    <row r="434" spans="4:4" x14ac:dyDescent="0.2">
      <c r="D434" s="287"/>
    </row>
    <row r="435" spans="4:4" x14ac:dyDescent="0.2">
      <c r="D435" s="287"/>
    </row>
    <row r="436" spans="4:4" x14ac:dyDescent="0.2">
      <c r="D436" s="287"/>
    </row>
    <row r="437" spans="4:4" x14ac:dyDescent="0.2">
      <c r="D437" s="287"/>
    </row>
    <row r="438" spans="4:4" x14ac:dyDescent="0.2">
      <c r="D438" s="287"/>
    </row>
    <row r="439" spans="4:4" x14ac:dyDescent="0.2">
      <c r="D439" s="287"/>
    </row>
    <row r="440" spans="4:4" x14ac:dyDescent="0.2">
      <c r="D440" s="287"/>
    </row>
    <row r="441" spans="4:4" x14ac:dyDescent="0.2">
      <c r="D441" s="287"/>
    </row>
    <row r="443" spans="4:4" x14ac:dyDescent="0.2">
      <c r="D443" s="287"/>
    </row>
    <row r="444" spans="4:4" x14ac:dyDescent="0.2">
      <c r="D444" s="287"/>
    </row>
    <row r="448" spans="4:4" x14ac:dyDescent="0.2">
      <c r="D448" s="287"/>
    </row>
    <row r="449" spans="4:4" x14ac:dyDescent="0.2">
      <c r="D449" s="287"/>
    </row>
    <row r="450" spans="4:4" x14ac:dyDescent="0.2">
      <c r="D450" s="287"/>
    </row>
    <row r="451" spans="4:4" x14ac:dyDescent="0.2">
      <c r="D451" s="287"/>
    </row>
    <row r="452" spans="4:4" x14ac:dyDescent="0.2">
      <c r="D452" s="287"/>
    </row>
    <row r="453" spans="4:4" x14ac:dyDescent="0.2">
      <c r="D453" s="287"/>
    </row>
    <row r="456" spans="4:4" x14ac:dyDescent="0.2">
      <c r="D456" s="287"/>
    </row>
    <row r="457" spans="4:4" x14ac:dyDescent="0.2">
      <c r="D457" s="287"/>
    </row>
    <row r="458" spans="4:4" x14ac:dyDescent="0.2">
      <c r="D458" s="287"/>
    </row>
    <row r="459" spans="4:4" x14ac:dyDescent="0.2">
      <c r="D459" s="287"/>
    </row>
    <row r="460" spans="4:4" x14ac:dyDescent="0.2">
      <c r="D460" s="287"/>
    </row>
    <row r="461" spans="4:4" x14ac:dyDescent="0.2">
      <c r="D461" s="287"/>
    </row>
    <row r="462" spans="4:4" x14ac:dyDescent="0.2">
      <c r="D462" s="287"/>
    </row>
    <row r="463" spans="4:4" x14ac:dyDescent="0.2">
      <c r="D463" s="287"/>
    </row>
    <row r="464" spans="4:4" x14ac:dyDescent="0.2">
      <c r="D464" s="287"/>
    </row>
    <row r="465" spans="4:4" x14ac:dyDescent="0.2">
      <c r="D465" s="287"/>
    </row>
    <row r="466" spans="4:4" x14ac:dyDescent="0.2">
      <c r="D466" s="287"/>
    </row>
    <row r="467" spans="4:4" x14ac:dyDescent="0.2">
      <c r="D467" s="287"/>
    </row>
    <row r="468" spans="4:4" x14ac:dyDescent="0.2">
      <c r="D468" s="287"/>
    </row>
    <row r="469" spans="4:4" x14ac:dyDescent="0.2">
      <c r="D469" s="287"/>
    </row>
    <row r="470" spans="4:4" x14ac:dyDescent="0.2">
      <c r="D470" s="287"/>
    </row>
    <row r="471" spans="4:4" x14ac:dyDescent="0.2">
      <c r="D471" s="287"/>
    </row>
    <row r="472" spans="4:4" x14ac:dyDescent="0.2">
      <c r="D472" s="287"/>
    </row>
    <row r="473" spans="4:4" x14ac:dyDescent="0.2">
      <c r="D473" s="287"/>
    </row>
    <row r="474" spans="4:4" x14ac:dyDescent="0.2">
      <c r="D474" s="287"/>
    </row>
    <row r="475" spans="4:4" x14ac:dyDescent="0.2">
      <c r="D475" s="287"/>
    </row>
    <row r="476" spans="4:4" x14ac:dyDescent="0.2">
      <c r="D476" s="287"/>
    </row>
    <row r="477" spans="4:4" x14ac:dyDescent="0.2">
      <c r="D477" s="287"/>
    </row>
    <row r="478" spans="4:4" x14ac:dyDescent="0.2">
      <c r="D478" s="287"/>
    </row>
    <row r="479" spans="4:4" x14ac:dyDescent="0.2">
      <c r="D479" s="287"/>
    </row>
    <row r="480" spans="4:4" x14ac:dyDescent="0.2">
      <c r="D480" s="287"/>
    </row>
    <row r="481" spans="4:4" x14ac:dyDescent="0.2">
      <c r="D481" s="287"/>
    </row>
    <row r="482" spans="4:4" x14ac:dyDescent="0.2">
      <c r="D482" s="287"/>
    </row>
    <row r="483" spans="4:4" x14ac:dyDescent="0.2">
      <c r="D483" s="287"/>
    </row>
    <row r="484" spans="4:4" x14ac:dyDescent="0.2">
      <c r="D484" s="287"/>
    </row>
    <row r="485" spans="4:4" x14ac:dyDescent="0.2">
      <c r="D485" s="287"/>
    </row>
    <row r="486" spans="4:4" x14ac:dyDescent="0.2">
      <c r="D486" s="287"/>
    </row>
    <row r="487" spans="4:4" x14ac:dyDescent="0.2">
      <c r="D487" s="287"/>
    </row>
    <row r="488" spans="4:4" x14ac:dyDescent="0.2">
      <c r="D488" s="287"/>
    </row>
    <row r="489" spans="4:4" x14ac:dyDescent="0.2">
      <c r="D489" s="287"/>
    </row>
    <row r="490" spans="4:4" x14ac:dyDescent="0.2">
      <c r="D490" s="287"/>
    </row>
    <row r="491" spans="4:4" x14ac:dyDescent="0.2">
      <c r="D491" s="287"/>
    </row>
    <row r="492" spans="4:4" x14ac:dyDescent="0.2">
      <c r="D492" s="287"/>
    </row>
    <row r="493" spans="4:4" x14ac:dyDescent="0.2">
      <c r="D493" s="287"/>
    </row>
    <row r="494" spans="4:4" x14ac:dyDescent="0.2">
      <c r="D494" s="287"/>
    </row>
    <row r="495" spans="4:4" x14ac:dyDescent="0.2">
      <c r="D495" s="287"/>
    </row>
    <row r="496" spans="4:4" x14ac:dyDescent="0.2">
      <c r="D496" s="287"/>
    </row>
    <row r="497" spans="4:4" x14ac:dyDescent="0.2">
      <c r="D497" s="287"/>
    </row>
    <row r="498" spans="4:4" x14ac:dyDescent="0.2">
      <c r="D498" s="287"/>
    </row>
    <row r="499" spans="4:4" x14ac:dyDescent="0.2">
      <c r="D499" s="287"/>
    </row>
    <row r="500" spans="4:4" x14ac:dyDescent="0.2">
      <c r="D500" s="287"/>
    </row>
    <row r="501" spans="4:4" x14ac:dyDescent="0.2">
      <c r="D501" s="287"/>
    </row>
    <row r="502" spans="4:4" x14ac:dyDescent="0.2">
      <c r="D502" s="287"/>
    </row>
    <row r="503" spans="4:4" x14ac:dyDescent="0.2">
      <c r="D503" s="287"/>
    </row>
    <row r="504" spans="4:4" x14ac:dyDescent="0.2">
      <c r="D504" s="287"/>
    </row>
    <row r="505" spans="4:4" x14ac:dyDescent="0.2">
      <c r="D505" s="287"/>
    </row>
    <row r="506" spans="4:4" x14ac:dyDescent="0.2">
      <c r="D506" s="287"/>
    </row>
    <row r="507" spans="4:4" x14ac:dyDescent="0.2">
      <c r="D507" s="287"/>
    </row>
    <row r="508" spans="4:4" x14ac:dyDescent="0.2">
      <c r="D508" s="287"/>
    </row>
    <row r="509" spans="4:4" x14ac:dyDescent="0.2">
      <c r="D509" s="287"/>
    </row>
    <row r="510" spans="4:4" x14ac:dyDescent="0.2">
      <c r="D510" s="287"/>
    </row>
    <row r="511" spans="4:4" x14ac:dyDescent="0.2">
      <c r="D511" s="287"/>
    </row>
    <row r="512" spans="4:4" x14ac:dyDescent="0.2">
      <c r="D512" s="287"/>
    </row>
    <row r="513" spans="4:4" x14ac:dyDescent="0.2">
      <c r="D513" s="287"/>
    </row>
    <row r="514" spans="4:4" x14ac:dyDescent="0.2">
      <c r="D514" s="287"/>
    </row>
    <row r="515" spans="4:4" x14ac:dyDescent="0.2">
      <c r="D515" s="287"/>
    </row>
    <row r="516" spans="4:4" x14ac:dyDescent="0.2">
      <c r="D516" s="287"/>
    </row>
    <row r="517" spans="4:4" x14ac:dyDescent="0.2">
      <c r="D517" s="287"/>
    </row>
    <row r="518" spans="4:4" x14ac:dyDescent="0.2">
      <c r="D518" s="287"/>
    </row>
    <row r="519" spans="4:4" x14ac:dyDescent="0.2">
      <c r="D519" s="287"/>
    </row>
    <row r="520" spans="4:4" x14ac:dyDescent="0.2">
      <c r="D520" s="287"/>
    </row>
    <row r="521" spans="4:4" x14ac:dyDescent="0.2">
      <c r="D521" s="287"/>
    </row>
    <row r="522" spans="4:4" x14ac:dyDescent="0.2">
      <c r="D522" s="287"/>
    </row>
    <row r="523" spans="4:4" x14ac:dyDescent="0.2">
      <c r="D523" s="287"/>
    </row>
    <row r="524" spans="4:4" x14ac:dyDescent="0.2">
      <c r="D524" s="287"/>
    </row>
    <row r="525" spans="4:4" x14ac:dyDescent="0.2">
      <c r="D525" s="287"/>
    </row>
    <row r="526" spans="4:4" x14ac:dyDescent="0.2">
      <c r="D526" s="287"/>
    </row>
    <row r="527" spans="4:4" x14ac:dyDescent="0.2">
      <c r="D527" s="287"/>
    </row>
    <row r="528" spans="4:4" x14ac:dyDescent="0.2">
      <c r="D528" s="287"/>
    </row>
    <row r="529" spans="4:4" x14ac:dyDescent="0.2">
      <c r="D529" s="287"/>
    </row>
    <row r="530" spans="4:4" x14ac:dyDescent="0.2">
      <c r="D530" s="287"/>
    </row>
    <row r="531" spans="4:4" x14ac:dyDescent="0.2">
      <c r="D531" s="287"/>
    </row>
    <row r="532" spans="4:4" x14ac:dyDescent="0.2">
      <c r="D532" s="287"/>
    </row>
    <row r="533" spans="4:4" x14ac:dyDescent="0.2">
      <c r="D533" s="287"/>
    </row>
    <row r="534" spans="4:4" x14ac:dyDescent="0.2">
      <c r="D534" s="287"/>
    </row>
    <row r="535" spans="4:4" x14ac:dyDescent="0.2">
      <c r="D535" s="287"/>
    </row>
    <row r="536" spans="4:4" x14ac:dyDescent="0.2">
      <c r="D536" s="287"/>
    </row>
    <row r="537" spans="4:4" x14ac:dyDescent="0.2">
      <c r="D537" s="287"/>
    </row>
    <row r="538" spans="4:4" x14ac:dyDescent="0.2">
      <c r="D538" s="287"/>
    </row>
    <row r="539" spans="4:4" x14ac:dyDescent="0.2">
      <c r="D539" s="287"/>
    </row>
    <row r="540" spans="4:4" x14ac:dyDescent="0.2">
      <c r="D540" s="287"/>
    </row>
    <row r="541" spans="4:4" x14ac:dyDescent="0.2">
      <c r="D541" s="287"/>
    </row>
    <row r="542" spans="4:4" x14ac:dyDescent="0.2">
      <c r="D542" s="287"/>
    </row>
    <row r="543" spans="4:4" x14ac:dyDescent="0.2">
      <c r="D543" s="287"/>
    </row>
    <row r="544" spans="4:4" x14ac:dyDescent="0.2">
      <c r="D544" s="287"/>
    </row>
    <row r="545" spans="4:4" x14ac:dyDescent="0.2">
      <c r="D545" s="287"/>
    </row>
    <row r="546" spans="4:4" x14ac:dyDescent="0.2">
      <c r="D546" s="287"/>
    </row>
    <row r="547" spans="4:4" x14ac:dyDescent="0.2">
      <c r="D547" s="287"/>
    </row>
    <row r="548" spans="4:4" x14ac:dyDescent="0.2">
      <c r="D548" s="287"/>
    </row>
    <row r="549" spans="4:4" x14ac:dyDescent="0.2">
      <c r="D549" s="287"/>
    </row>
    <row r="550" spans="4:4" x14ac:dyDescent="0.2">
      <c r="D550" s="287"/>
    </row>
    <row r="551" spans="4:4" x14ac:dyDescent="0.2">
      <c r="D551" s="287"/>
    </row>
    <row r="552" spans="4:4" x14ac:dyDescent="0.2">
      <c r="D552" s="287"/>
    </row>
    <row r="553" spans="4:4" x14ac:dyDescent="0.2">
      <c r="D553" s="287"/>
    </row>
    <row r="554" spans="4:4" x14ac:dyDescent="0.2">
      <c r="D554" s="287"/>
    </row>
    <row r="555" spans="4:4" x14ac:dyDescent="0.2">
      <c r="D555" s="287"/>
    </row>
    <row r="556" spans="4:4" x14ac:dyDescent="0.2">
      <c r="D556" s="287"/>
    </row>
    <row r="557" spans="4:4" x14ac:dyDescent="0.2">
      <c r="D557" s="287"/>
    </row>
    <row r="558" spans="4:4" x14ac:dyDescent="0.2">
      <c r="D558" s="287"/>
    </row>
    <row r="559" spans="4:4" x14ac:dyDescent="0.2">
      <c r="D559" s="287"/>
    </row>
    <row r="560" spans="4:4" x14ac:dyDescent="0.2">
      <c r="D560" s="287"/>
    </row>
    <row r="561" spans="4:4" x14ac:dyDescent="0.2">
      <c r="D561" s="287"/>
    </row>
    <row r="562" spans="4:4" x14ac:dyDescent="0.2">
      <c r="D562" s="287"/>
    </row>
    <row r="563" spans="4:4" x14ac:dyDescent="0.2">
      <c r="D563" s="287"/>
    </row>
    <row r="564" spans="4:4" x14ac:dyDescent="0.2">
      <c r="D564" s="287"/>
    </row>
    <row r="565" spans="4:4" x14ac:dyDescent="0.2">
      <c r="D565" s="287"/>
    </row>
    <row r="566" spans="4:4" x14ac:dyDescent="0.2">
      <c r="D566" s="287"/>
    </row>
    <row r="567" spans="4:4" x14ac:dyDescent="0.2">
      <c r="D567" s="287"/>
    </row>
    <row r="568" spans="4:4" x14ac:dyDescent="0.2">
      <c r="D568" s="287"/>
    </row>
    <row r="569" spans="4:4" x14ac:dyDescent="0.2">
      <c r="D569" s="287"/>
    </row>
    <row r="570" spans="4:4" x14ac:dyDescent="0.2">
      <c r="D570" s="287"/>
    </row>
    <row r="571" spans="4:4" x14ac:dyDescent="0.2">
      <c r="D571" s="287"/>
    </row>
    <row r="572" spans="4:4" x14ac:dyDescent="0.2">
      <c r="D572" s="287"/>
    </row>
    <row r="573" spans="4:4" x14ac:dyDescent="0.2">
      <c r="D573" s="287"/>
    </row>
    <row r="574" spans="4:4" x14ac:dyDescent="0.2">
      <c r="D574" s="287"/>
    </row>
    <row r="575" spans="4:4" x14ac:dyDescent="0.2">
      <c r="D575" s="287"/>
    </row>
    <row r="576" spans="4:4" x14ac:dyDescent="0.2">
      <c r="D576" s="287"/>
    </row>
    <row r="577" spans="4:4" x14ac:dyDescent="0.2">
      <c r="D577" s="287"/>
    </row>
    <row r="578" spans="4:4" x14ac:dyDescent="0.2">
      <c r="D578" s="287"/>
    </row>
    <row r="579" spans="4:4" x14ac:dyDescent="0.2">
      <c r="D579" s="287"/>
    </row>
    <row r="580" spans="4:4" x14ac:dyDescent="0.2">
      <c r="D580" s="287"/>
    </row>
    <row r="581" spans="4:4" x14ac:dyDescent="0.2">
      <c r="D581" s="287"/>
    </row>
    <row r="582" spans="4:4" x14ac:dyDescent="0.2">
      <c r="D582" s="287"/>
    </row>
    <row r="583" spans="4:4" x14ac:dyDescent="0.2">
      <c r="D583" s="287"/>
    </row>
    <row r="584" spans="4:4" x14ac:dyDescent="0.2">
      <c r="D584" s="287"/>
    </row>
    <row r="585" spans="4:4" x14ac:dyDescent="0.2">
      <c r="D585" s="287"/>
    </row>
    <row r="586" spans="4:4" x14ac:dyDescent="0.2">
      <c r="D586" s="287"/>
    </row>
    <row r="587" spans="4:4" x14ac:dyDescent="0.2">
      <c r="D587" s="287"/>
    </row>
    <row r="588" spans="4:4" x14ac:dyDescent="0.2">
      <c r="D588" s="287"/>
    </row>
    <row r="589" spans="4:4" x14ac:dyDescent="0.2">
      <c r="D589" s="287"/>
    </row>
    <row r="590" spans="4:4" x14ac:dyDescent="0.2">
      <c r="D590" s="287"/>
    </row>
    <row r="591" spans="4:4" x14ac:dyDescent="0.2">
      <c r="D591" s="287"/>
    </row>
    <row r="592" spans="4:4" x14ac:dyDescent="0.2">
      <c r="D592" s="287"/>
    </row>
    <row r="593" spans="4:4" x14ac:dyDescent="0.2">
      <c r="D593" s="287"/>
    </row>
    <row r="594" spans="4:4" x14ac:dyDescent="0.2">
      <c r="D594" s="287"/>
    </row>
    <row r="595" spans="4:4" x14ac:dyDescent="0.2">
      <c r="D595" s="287"/>
    </row>
    <row r="596" spans="4:4" x14ac:dyDescent="0.2">
      <c r="D596" s="287"/>
    </row>
    <row r="597" spans="4:4" x14ac:dyDescent="0.2">
      <c r="D597" s="287"/>
    </row>
    <row r="598" spans="4:4" x14ac:dyDescent="0.2">
      <c r="D598" s="287"/>
    </row>
    <row r="599" spans="4:4" x14ac:dyDescent="0.2">
      <c r="D599" s="287"/>
    </row>
    <row r="600" spans="4:4" x14ac:dyDescent="0.2">
      <c r="D600" s="287"/>
    </row>
    <row r="601" spans="4:4" x14ac:dyDescent="0.2">
      <c r="D601" s="287"/>
    </row>
    <row r="602" spans="4:4" x14ac:dyDescent="0.2">
      <c r="D602" s="287"/>
    </row>
    <row r="603" spans="4:4" x14ac:dyDescent="0.2">
      <c r="D603" s="287"/>
    </row>
    <row r="604" spans="4:4" x14ac:dyDescent="0.2">
      <c r="D604" s="287"/>
    </row>
    <row r="605" spans="4:4" x14ac:dyDescent="0.2">
      <c r="D605" s="287"/>
    </row>
    <row r="606" spans="4:4" x14ac:dyDescent="0.2">
      <c r="D606" s="287"/>
    </row>
    <row r="607" spans="4:4" x14ac:dyDescent="0.2">
      <c r="D607" s="287"/>
    </row>
    <row r="608" spans="4:4" x14ac:dyDescent="0.2">
      <c r="D608" s="287"/>
    </row>
    <row r="609" spans="4:4" x14ac:dyDescent="0.2">
      <c r="D609" s="287"/>
    </row>
    <row r="610" spans="4:4" x14ac:dyDescent="0.2">
      <c r="D610" s="287"/>
    </row>
    <row r="611" spans="4:4" x14ac:dyDescent="0.2">
      <c r="D611" s="287"/>
    </row>
    <row r="612" spans="4:4" x14ac:dyDescent="0.2">
      <c r="D612" s="287"/>
    </row>
    <row r="613" spans="4:4" x14ac:dyDescent="0.2">
      <c r="D613" s="287"/>
    </row>
    <row r="614" spans="4:4" x14ac:dyDescent="0.2">
      <c r="D614" s="287"/>
    </row>
    <row r="615" spans="4:4" x14ac:dyDescent="0.2">
      <c r="D615" s="287"/>
    </row>
    <row r="616" spans="4:4" x14ac:dyDescent="0.2">
      <c r="D616" s="287"/>
    </row>
    <row r="617" spans="4:4" x14ac:dyDescent="0.2">
      <c r="D617" s="287"/>
    </row>
    <row r="618" spans="4:4" x14ac:dyDescent="0.2">
      <c r="D618" s="287"/>
    </row>
    <row r="619" spans="4:4" x14ac:dyDescent="0.2">
      <c r="D619" s="287"/>
    </row>
    <row r="620" spans="4:4" x14ac:dyDescent="0.2">
      <c r="D620" s="287"/>
    </row>
    <row r="621" spans="4:4" x14ac:dyDescent="0.2">
      <c r="D621" s="287"/>
    </row>
    <row r="622" spans="4:4" x14ac:dyDescent="0.2">
      <c r="D622" s="287"/>
    </row>
    <row r="623" spans="4:4" x14ac:dyDescent="0.2">
      <c r="D623" s="287"/>
    </row>
    <row r="624" spans="4:4" x14ac:dyDescent="0.2">
      <c r="D624" s="287"/>
    </row>
    <row r="625" spans="4:4" x14ac:dyDescent="0.2">
      <c r="D625" s="287"/>
    </row>
    <row r="626" spans="4:4" x14ac:dyDescent="0.2">
      <c r="D626" s="287"/>
    </row>
    <row r="627" spans="4:4" x14ac:dyDescent="0.2">
      <c r="D627" s="287"/>
    </row>
    <row r="628" spans="4:4" x14ac:dyDescent="0.2">
      <c r="D628" s="287"/>
    </row>
    <row r="629" spans="4:4" x14ac:dyDescent="0.2">
      <c r="D629" s="287"/>
    </row>
    <row r="630" spans="4:4" x14ac:dyDescent="0.2">
      <c r="D630" s="287"/>
    </row>
    <row r="631" spans="4:4" x14ac:dyDescent="0.2">
      <c r="D631" s="287"/>
    </row>
    <row r="632" spans="4:4" x14ac:dyDescent="0.2">
      <c r="D632" s="287"/>
    </row>
    <row r="633" spans="4:4" x14ac:dyDescent="0.2">
      <c r="D633" s="287"/>
    </row>
    <row r="634" spans="4:4" x14ac:dyDescent="0.2">
      <c r="D634" s="287"/>
    </row>
    <row r="635" spans="4:4" x14ac:dyDescent="0.2">
      <c r="D635" s="287"/>
    </row>
    <row r="636" spans="4:4" x14ac:dyDescent="0.2">
      <c r="D636" s="287"/>
    </row>
    <row r="637" spans="4:4" x14ac:dyDescent="0.2">
      <c r="D637" s="287"/>
    </row>
    <row r="638" spans="4:4" x14ac:dyDescent="0.2">
      <c r="D638" s="287"/>
    </row>
    <row r="639" spans="4:4" x14ac:dyDescent="0.2">
      <c r="D639" s="287"/>
    </row>
    <row r="641" spans="4:4" x14ac:dyDescent="0.2">
      <c r="D641" s="287"/>
    </row>
    <row r="642" spans="4:4" x14ac:dyDescent="0.2">
      <c r="D642" s="287"/>
    </row>
    <row r="644" spans="4:4" x14ac:dyDescent="0.2">
      <c r="D644" s="287"/>
    </row>
    <row r="645" spans="4:4" x14ac:dyDescent="0.2">
      <c r="D645" s="287"/>
    </row>
    <row r="646" spans="4:4" x14ac:dyDescent="0.2">
      <c r="D646" s="287"/>
    </row>
    <row r="647" spans="4:4" x14ac:dyDescent="0.2">
      <c r="D647" s="287"/>
    </row>
    <row r="648" spans="4:4" x14ac:dyDescent="0.2">
      <c r="D648" s="287"/>
    </row>
    <row r="649" spans="4:4" x14ac:dyDescent="0.2">
      <c r="D649" s="287"/>
    </row>
    <row r="650" spans="4:4" x14ac:dyDescent="0.2">
      <c r="D650" s="287"/>
    </row>
    <row r="651" spans="4:4" x14ac:dyDescent="0.2">
      <c r="D651" s="287"/>
    </row>
    <row r="652" spans="4:4" x14ac:dyDescent="0.2">
      <c r="D652" s="287"/>
    </row>
    <row r="653" spans="4:4" x14ac:dyDescent="0.2">
      <c r="D653" s="287"/>
    </row>
    <row r="654" spans="4:4" x14ac:dyDescent="0.2">
      <c r="D654" s="287"/>
    </row>
    <row r="655" spans="4:4" x14ac:dyDescent="0.2">
      <c r="D655" s="287"/>
    </row>
    <row r="656" spans="4:4" x14ac:dyDescent="0.2">
      <c r="D656" s="287"/>
    </row>
    <row r="657" spans="4:4" x14ac:dyDescent="0.2">
      <c r="D657" s="287"/>
    </row>
    <row r="658" spans="4:4" x14ac:dyDescent="0.2">
      <c r="D658" s="287"/>
    </row>
    <row r="659" spans="4:4" x14ac:dyDescent="0.2">
      <c r="D659" s="287"/>
    </row>
    <row r="660" spans="4:4" x14ac:dyDescent="0.2">
      <c r="D660" s="287"/>
    </row>
    <row r="661" spans="4:4" x14ac:dyDescent="0.2">
      <c r="D661" s="287"/>
    </row>
    <row r="662" spans="4:4" x14ac:dyDescent="0.2">
      <c r="D662" s="287"/>
    </row>
    <row r="663" spans="4:4" x14ac:dyDescent="0.2">
      <c r="D663" s="287"/>
    </row>
    <row r="664" spans="4:4" x14ac:dyDescent="0.2">
      <c r="D664" s="287"/>
    </row>
    <row r="665" spans="4:4" x14ac:dyDescent="0.2">
      <c r="D665" s="287"/>
    </row>
    <row r="666" spans="4:4" x14ac:dyDescent="0.2">
      <c r="D666" s="287"/>
    </row>
    <row r="667" spans="4:4" x14ac:dyDescent="0.2">
      <c r="D667" s="287"/>
    </row>
    <row r="668" spans="4:4" x14ac:dyDescent="0.2">
      <c r="D668" s="287"/>
    </row>
    <row r="669" spans="4:4" x14ac:dyDescent="0.2">
      <c r="D669" s="287"/>
    </row>
    <row r="670" spans="4:4" x14ac:dyDescent="0.2">
      <c r="D670" s="287"/>
    </row>
    <row r="671" spans="4:4" x14ac:dyDescent="0.2">
      <c r="D671" s="287"/>
    </row>
    <row r="672" spans="4:4" x14ac:dyDescent="0.2">
      <c r="D672" s="287"/>
    </row>
    <row r="673" spans="4:4" x14ac:dyDescent="0.2">
      <c r="D673" s="287"/>
    </row>
    <row r="674" spans="4:4" x14ac:dyDescent="0.2">
      <c r="D674" s="287"/>
    </row>
    <row r="675" spans="4:4" x14ac:dyDescent="0.2">
      <c r="D675" s="287"/>
    </row>
    <row r="676" spans="4:4" x14ac:dyDescent="0.2">
      <c r="D676" s="287"/>
    </row>
    <row r="677" spans="4:4" x14ac:dyDescent="0.2">
      <c r="D677" s="287"/>
    </row>
    <row r="678" spans="4:4" x14ac:dyDescent="0.2">
      <c r="D678" s="287"/>
    </row>
    <row r="679" spans="4:4" x14ac:dyDescent="0.2">
      <c r="D679" s="287"/>
    </row>
    <row r="680" spans="4:4" x14ac:dyDescent="0.2">
      <c r="D680" s="287"/>
    </row>
    <row r="681" spans="4:4" x14ac:dyDescent="0.2">
      <c r="D681" s="287"/>
    </row>
    <row r="682" spans="4:4" x14ac:dyDescent="0.2">
      <c r="D682" s="287"/>
    </row>
    <row r="683" spans="4:4" x14ac:dyDescent="0.2">
      <c r="D683" s="287"/>
    </row>
    <row r="684" spans="4:4" x14ac:dyDescent="0.2">
      <c r="D684" s="287"/>
    </row>
    <row r="685" spans="4:4" x14ac:dyDescent="0.2">
      <c r="D685" s="287"/>
    </row>
    <row r="686" spans="4:4" x14ac:dyDescent="0.2">
      <c r="D686" s="287"/>
    </row>
    <row r="687" spans="4:4" x14ac:dyDescent="0.2">
      <c r="D687" s="287"/>
    </row>
    <row r="688" spans="4:4" x14ac:dyDescent="0.2">
      <c r="D688" s="287"/>
    </row>
    <row r="689" spans="4:4" x14ac:dyDescent="0.2">
      <c r="D689" s="287"/>
    </row>
    <row r="690" spans="4:4" x14ac:dyDescent="0.2">
      <c r="D690" s="287"/>
    </row>
    <row r="691" spans="4:4" x14ac:dyDescent="0.2">
      <c r="D691" s="287"/>
    </row>
    <row r="692" spans="4:4" x14ac:dyDescent="0.2">
      <c r="D692" s="287"/>
    </row>
    <row r="693" spans="4:4" x14ac:dyDescent="0.2">
      <c r="D693" s="287"/>
    </row>
    <row r="694" spans="4:4" x14ac:dyDescent="0.2">
      <c r="D694" s="287"/>
    </row>
    <row r="695" spans="4:4" x14ac:dyDescent="0.2">
      <c r="D695" s="287"/>
    </row>
    <row r="696" spans="4:4" x14ac:dyDescent="0.2">
      <c r="D696" s="287"/>
    </row>
    <row r="697" spans="4:4" x14ac:dyDescent="0.2">
      <c r="D697" s="287"/>
    </row>
    <row r="698" spans="4:4" x14ac:dyDescent="0.2">
      <c r="D698" s="287"/>
    </row>
    <row r="699" spans="4:4" x14ac:dyDescent="0.2">
      <c r="D699" s="287"/>
    </row>
    <row r="700" spans="4:4" x14ac:dyDescent="0.2">
      <c r="D700" s="287"/>
    </row>
    <row r="701" spans="4:4" x14ac:dyDescent="0.2">
      <c r="D701" s="287"/>
    </row>
    <row r="702" spans="4:4" x14ac:dyDescent="0.2">
      <c r="D702" s="287"/>
    </row>
    <row r="703" spans="4:4" x14ac:dyDescent="0.2">
      <c r="D703" s="287"/>
    </row>
    <row r="704" spans="4:4" x14ac:dyDescent="0.2">
      <c r="D704" s="287"/>
    </row>
    <row r="705" spans="4:4" x14ac:dyDescent="0.2">
      <c r="D705" s="287"/>
    </row>
    <row r="706" spans="4:4" x14ac:dyDescent="0.2">
      <c r="D706" s="287"/>
    </row>
    <row r="707" spans="4:4" x14ac:dyDescent="0.2">
      <c r="D707" s="287"/>
    </row>
    <row r="708" spans="4:4" x14ac:dyDescent="0.2">
      <c r="D708" s="287"/>
    </row>
    <row r="709" spans="4:4" x14ac:dyDescent="0.2">
      <c r="D709" s="287"/>
    </row>
    <row r="710" spans="4:4" x14ac:dyDescent="0.2">
      <c r="D710" s="287"/>
    </row>
    <row r="711" spans="4:4" x14ac:dyDescent="0.2">
      <c r="D711" s="287"/>
    </row>
    <row r="712" spans="4:4" x14ac:dyDescent="0.2">
      <c r="D712" s="287"/>
    </row>
    <row r="713" spans="4:4" x14ac:dyDescent="0.2">
      <c r="D713" s="287"/>
    </row>
    <row r="714" spans="4:4" x14ac:dyDescent="0.2">
      <c r="D714" s="287"/>
    </row>
    <row r="715" spans="4:4" x14ac:dyDescent="0.2">
      <c r="D715" s="287"/>
    </row>
    <row r="716" spans="4:4" x14ac:dyDescent="0.2">
      <c r="D716" s="287"/>
    </row>
    <row r="717" spans="4:4" x14ac:dyDescent="0.2">
      <c r="D717" s="287"/>
    </row>
    <row r="718" spans="4:4" x14ac:dyDescent="0.2">
      <c r="D718" s="287"/>
    </row>
    <row r="719" spans="4:4" x14ac:dyDescent="0.2">
      <c r="D719" s="287"/>
    </row>
    <row r="720" spans="4:4" x14ac:dyDescent="0.2">
      <c r="D720" s="287"/>
    </row>
    <row r="721" spans="4:4" x14ac:dyDescent="0.2">
      <c r="D721" s="287"/>
    </row>
    <row r="722" spans="4:4" x14ac:dyDescent="0.2">
      <c r="D722" s="287"/>
    </row>
    <row r="723" spans="4:4" x14ac:dyDescent="0.2">
      <c r="D723" s="287"/>
    </row>
    <row r="724" spans="4:4" x14ac:dyDescent="0.2">
      <c r="D724" s="287"/>
    </row>
    <row r="725" spans="4:4" x14ac:dyDescent="0.2">
      <c r="D725" s="287"/>
    </row>
    <row r="726" spans="4:4" x14ac:dyDescent="0.2">
      <c r="D726" s="287"/>
    </row>
    <row r="727" spans="4:4" x14ac:dyDescent="0.2">
      <c r="D727" s="287"/>
    </row>
    <row r="728" spans="4:4" x14ac:dyDescent="0.2">
      <c r="D728" s="287"/>
    </row>
    <row r="729" spans="4:4" x14ac:dyDescent="0.2">
      <c r="D729" s="287"/>
    </row>
    <row r="730" spans="4:4" x14ac:dyDescent="0.2">
      <c r="D730" s="287"/>
    </row>
    <row r="731" spans="4:4" x14ac:dyDescent="0.2">
      <c r="D731" s="287"/>
    </row>
    <row r="732" spans="4:4" x14ac:dyDescent="0.2">
      <c r="D732" s="287"/>
    </row>
    <row r="733" spans="4:4" x14ac:dyDescent="0.2">
      <c r="D733" s="287"/>
    </row>
    <row r="734" spans="4:4" x14ac:dyDescent="0.2">
      <c r="D734" s="287"/>
    </row>
    <row r="735" spans="4:4" x14ac:dyDescent="0.2">
      <c r="D735" s="287"/>
    </row>
    <row r="736" spans="4:4" x14ac:dyDescent="0.2">
      <c r="D736" s="287"/>
    </row>
    <row r="737" spans="4:4" x14ac:dyDescent="0.2">
      <c r="D737" s="287"/>
    </row>
    <row r="739" spans="4:4" x14ac:dyDescent="0.2">
      <c r="D739" s="287"/>
    </row>
    <row r="740" spans="4:4" x14ac:dyDescent="0.2">
      <c r="D740" s="287"/>
    </row>
    <row r="741" spans="4:4" x14ac:dyDescent="0.2">
      <c r="D741" s="287"/>
    </row>
    <row r="742" spans="4:4" x14ac:dyDescent="0.2">
      <c r="D742" s="287"/>
    </row>
    <row r="744" spans="4:4" x14ac:dyDescent="0.2">
      <c r="D744" s="287"/>
    </row>
    <row r="751" spans="4:4" x14ac:dyDescent="0.2">
      <c r="D751" s="287"/>
    </row>
    <row r="752" spans="4:4" x14ac:dyDescent="0.2">
      <c r="D752" s="287"/>
    </row>
    <row r="753" spans="4:4" x14ac:dyDescent="0.2">
      <c r="D753" s="287"/>
    </row>
    <row r="754" spans="4:4" x14ac:dyDescent="0.2">
      <c r="D754" s="287"/>
    </row>
    <row r="755" spans="4:4" x14ac:dyDescent="0.2">
      <c r="D755" s="287"/>
    </row>
    <row r="756" spans="4:4" x14ac:dyDescent="0.2">
      <c r="D756" s="287"/>
    </row>
    <row r="757" spans="4:4" x14ac:dyDescent="0.2">
      <c r="D757" s="287"/>
    </row>
    <row r="758" spans="4:4" x14ac:dyDescent="0.2">
      <c r="D758" s="287"/>
    </row>
    <row r="759" spans="4:4" x14ac:dyDescent="0.2">
      <c r="D759" s="287"/>
    </row>
    <row r="760" spans="4:4" x14ac:dyDescent="0.2">
      <c r="D760" s="287"/>
    </row>
    <row r="761" spans="4:4" x14ac:dyDescent="0.2">
      <c r="D761" s="287"/>
    </row>
    <row r="762" spans="4:4" x14ac:dyDescent="0.2">
      <c r="D762" s="287"/>
    </row>
    <row r="763" spans="4:4" x14ac:dyDescent="0.2">
      <c r="D763" s="287"/>
    </row>
    <row r="764" spans="4:4" x14ac:dyDescent="0.2">
      <c r="D764" s="287"/>
    </row>
    <row r="765" spans="4:4" x14ac:dyDescent="0.2">
      <c r="D765" s="287"/>
    </row>
    <row r="766" spans="4:4" x14ac:dyDescent="0.2">
      <c r="D766" s="287"/>
    </row>
    <row r="767" spans="4:4" x14ac:dyDescent="0.2">
      <c r="D767" s="287"/>
    </row>
    <row r="768" spans="4:4" x14ac:dyDescent="0.2">
      <c r="D768" s="287"/>
    </row>
    <row r="769" spans="4:4" x14ac:dyDescent="0.2">
      <c r="D769" s="287"/>
    </row>
    <row r="770" spans="4:4" x14ac:dyDescent="0.2">
      <c r="D770" s="287"/>
    </row>
    <row r="772" spans="4:4" x14ac:dyDescent="0.2">
      <c r="D772" s="287"/>
    </row>
    <row r="773" spans="4:4" x14ac:dyDescent="0.2">
      <c r="D773" s="287"/>
    </row>
    <row r="774" spans="4:4" x14ac:dyDescent="0.2">
      <c r="D774" s="287"/>
    </row>
    <row r="775" spans="4:4" x14ac:dyDescent="0.2">
      <c r="D775" s="287"/>
    </row>
    <row r="776" spans="4:4" x14ac:dyDescent="0.2">
      <c r="D776" s="287"/>
    </row>
    <row r="778" spans="4:4" x14ac:dyDescent="0.2">
      <c r="D778" s="287"/>
    </row>
    <row r="779" spans="4:4" x14ac:dyDescent="0.2">
      <c r="D779" s="287"/>
    </row>
    <row r="780" spans="4:4" x14ac:dyDescent="0.2">
      <c r="D780" s="287"/>
    </row>
    <row r="781" spans="4:4" x14ac:dyDescent="0.2">
      <c r="D781" s="287"/>
    </row>
    <row r="782" spans="4:4" x14ac:dyDescent="0.2">
      <c r="D782" s="287"/>
    </row>
    <row r="783" spans="4:4" x14ac:dyDescent="0.2">
      <c r="D783" s="287"/>
    </row>
    <row r="784" spans="4:4" x14ac:dyDescent="0.2">
      <c r="D784" s="287"/>
    </row>
    <row r="785" spans="4:4" x14ac:dyDescent="0.2">
      <c r="D785" s="287"/>
    </row>
    <row r="786" spans="4:4" x14ac:dyDescent="0.2">
      <c r="D786" s="287"/>
    </row>
    <row r="787" spans="4:4" x14ac:dyDescent="0.2">
      <c r="D787" s="287"/>
    </row>
    <row r="788" spans="4:4" x14ac:dyDescent="0.2">
      <c r="D788" s="287"/>
    </row>
    <row r="789" spans="4:4" x14ac:dyDescent="0.2">
      <c r="D789" s="287"/>
    </row>
    <row r="790" spans="4:4" x14ac:dyDescent="0.2">
      <c r="D790" s="287"/>
    </row>
    <row r="791" spans="4:4" x14ac:dyDescent="0.2">
      <c r="D791" s="287"/>
    </row>
    <row r="792" spans="4:4" x14ac:dyDescent="0.2">
      <c r="D792" s="287"/>
    </row>
    <row r="793" spans="4:4" x14ac:dyDescent="0.2">
      <c r="D793" s="287"/>
    </row>
    <row r="794" spans="4:4" x14ac:dyDescent="0.2">
      <c r="D794" s="287"/>
    </row>
    <row r="795" spans="4:4" x14ac:dyDescent="0.2">
      <c r="D795" s="287"/>
    </row>
    <row r="796" spans="4:4" x14ac:dyDescent="0.2">
      <c r="D796" s="287"/>
    </row>
    <row r="797" spans="4:4" x14ac:dyDescent="0.2">
      <c r="D797" s="287"/>
    </row>
    <row r="798" spans="4:4" x14ac:dyDescent="0.2">
      <c r="D798" s="287"/>
    </row>
    <row r="799" spans="4:4" x14ac:dyDescent="0.2">
      <c r="D799" s="287"/>
    </row>
    <row r="800" spans="4:4" x14ac:dyDescent="0.2">
      <c r="D800" s="287"/>
    </row>
    <row r="801" spans="4:4" x14ac:dyDescent="0.2">
      <c r="D801" s="287"/>
    </row>
    <row r="802" spans="4:4" x14ac:dyDescent="0.2">
      <c r="D802" s="287"/>
    </row>
    <row r="803" spans="4:4" x14ac:dyDescent="0.2">
      <c r="D803" s="287"/>
    </row>
    <row r="804" spans="4:4" x14ac:dyDescent="0.2">
      <c r="D804" s="287"/>
    </row>
    <row r="805" spans="4:4" x14ac:dyDescent="0.2">
      <c r="D805" s="287"/>
    </row>
    <row r="806" spans="4:4" x14ac:dyDescent="0.2">
      <c r="D806" s="287"/>
    </row>
    <row r="807" spans="4:4" x14ac:dyDescent="0.2">
      <c r="D807" s="287"/>
    </row>
    <row r="808" spans="4:4" x14ac:dyDescent="0.2">
      <c r="D808" s="287"/>
    </row>
    <row r="809" spans="4:4" x14ac:dyDescent="0.2">
      <c r="D809" s="287"/>
    </row>
    <row r="810" spans="4:4" x14ac:dyDescent="0.2">
      <c r="D810" s="287"/>
    </row>
    <row r="811" spans="4:4" x14ac:dyDescent="0.2">
      <c r="D811" s="287"/>
    </row>
    <row r="812" spans="4:4" x14ac:dyDescent="0.2">
      <c r="D812" s="287"/>
    </row>
    <row r="813" spans="4:4" x14ac:dyDescent="0.2">
      <c r="D813" s="287"/>
    </row>
    <row r="814" spans="4:4" x14ac:dyDescent="0.2">
      <c r="D814" s="287"/>
    </row>
    <row r="815" spans="4:4" x14ac:dyDescent="0.2">
      <c r="D815" s="287"/>
    </row>
    <row r="816" spans="4:4" x14ac:dyDescent="0.2">
      <c r="D816" s="287"/>
    </row>
    <row r="817" spans="4:4" x14ac:dyDescent="0.2">
      <c r="D817" s="287"/>
    </row>
    <row r="818" spans="4:4" x14ac:dyDescent="0.2">
      <c r="D818" s="287"/>
    </row>
    <row r="819" spans="4:4" x14ac:dyDescent="0.2">
      <c r="D819" s="287"/>
    </row>
    <row r="820" spans="4:4" x14ac:dyDescent="0.2">
      <c r="D820" s="287"/>
    </row>
    <row r="821" spans="4:4" x14ac:dyDescent="0.2">
      <c r="D821" s="287"/>
    </row>
    <row r="822" spans="4:4" x14ac:dyDescent="0.2">
      <c r="D822" s="287"/>
    </row>
    <row r="823" spans="4:4" x14ac:dyDescent="0.2">
      <c r="D823" s="287"/>
    </row>
    <row r="824" spans="4:4" x14ac:dyDescent="0.2">
      <c r="D824" s="287"/>
    </row>
    <row r="825" spans="4:4" x14ac:dyDescent="0.2">
      <c r="D825" s="287"/>
    </row>
    <row r="826" spans="4:4" x14ac:dyDescent="0.2">
      <c r="D826" s="287"/>
    </row>
    <row r="827" spans="4:4" x14ac:dyDescent="0.2">
      <c r="D827" s="287"/>
    </row>
    <row r="828" spans="4:4" x14ac:dyDescent="0.2">
      <c r="D828" s="287"/>
    </row>
    <row r="829" spans="4:4" x14ac:dyDescent="0.2">
      <c r="D829" s="287"/>
    </row>
    <row r="830" spans="4:4" x14ac:dyDescent="0.2">
      <c r="D830" s="287"/>
    </row>
    <row r="831" spans="4:4" x14ac:dyDescent="0.2">
      <c r="D831" s="287"/>
    </row>
    <row r="832" spans="4:4" x14ac:dyDescent="0.2">
      <c r="D832" s="287"/>
    </row>
    <row r="833" spans="4:4" x14ac:dyDescent="0.2">
      <c r="D833" s="287"/>
    </row>
    <row r="834" spans="4:4" x14ac:dyDescent="0.2">
      <c r="D834" s="287"/>
    </row>
    <row r="835" spans="4:4" x14ac:dyDescent="0.2">
      <c r="D835" s="287"/>
    </row>
    <row r="836" spans="4:4" x14ac:dyDescent="0.2">
      <c r="D836" s="287"/>
    </row>
    <row r="837" spans="4:4" x14ac:dyDescent="0.2">
      <c r="D837" s="287"/>
    </row>
    <row r="838" spans="4:4" x14ac:dyDescent="0.2">
      <c r="D838" s="287"/>
    </row>
    <row r="839" spans="4:4" x14ac:dyDescent="0.2">
      <c r="D839" s="287"/>
    </row>
    <row r="840" spans="4:4" x14ac:dyDescent="0.2">
      <c r="D840" s="287"/>
    </row>
    <row r="841" spans="4:4" x14ac:dyDescent="0.2">
      <c r="D841" s="287"/>
    </row>
    <row r="842" spans="4:4" x14ac:dyDescent="0.2">
      <c r="D842" s="287"/>
    </row>
    <row r="843" spans="4:4" x14ac:dyDescent="0.2">
      <c r="D843" s="287"/>
    </row>
    <row r="844" spans="4:4" x14ac:dyDescent="0.2">
      <c r="D844" s="287"/>
    </row>
    <row r="845" spans="4:4" x14ac:dyDescent="0.2">
      <c r="D845" s="287"/>
    </row>
    <row r="846" spans="4:4" x14ac:dyDescent="0.2">
      <c r="D846" s="287"/>
    </row>
    <row r="847" spans="4:4" x14ac:dyDescent="0.2">
      <c r="D847" s="287"/>
    </row>
    <row r="848" spans="4:4" x14ac:dyDescent="0.2">
      <c r="D848" s="287"/>
    </row>
    <row r="849" spans="4:4" x14ac:dyDescent="0.2">
      <c r="D849" s="287"/>
    </row>
    <row r="850" spans="4:4" x14ac:dyDescent="0.2">
      <c r="D850" s="287"/>
    </row>
    <row r="851" spans="4:4" x14ac:dyDescent="0.2">
      <c r="D851" s="287"/>
    </row>
    <row r="852" spans="4:4" x14ac:dyDescent="0.2">
      <c r="D852" s="287"/>
    </row>
    <row r="853" spans="4:4" x14ac:dyDescent="0.2">
      <c r="D853" s="287"/>
    </row>
    <row r="854" spans="4:4" x14ac:dyDescent="0.2">
      <c r="D854" s="287"/>
    </row>
    <row r="855" spans="4:4" x14ac:dyDescent="0.2">
      <c r="D855" s="287"/>
    </row>
    <row r="856" spans="4:4" x14ac:dyDescent="0.2">
      <c r="D856" s="287"/>
    </row>
    <row r="857" spans="4:4" x14ac:dyDescent="0.2">
      <c r="D857" s="287"/>
    </row>
    <row r="858" spans="4:4" x14ac:dyDescent="0.2">
      <c r="D858" s="287"/>
    </row>
    <row r="859" spans="4:4" x14ac:dyDescent="0.2">
      <c r="D859" s="287"/>
    </row>
    <row r="860" spans="4:4" x14ac:dyDescent="0.2">
      <c r="D860" s="287"/>
    </row>
    <row r="861" spans="4:4" x14ac:dyDescent="0.2">
      <c r="D861" s="287"/>
    </row>
    <row r="862" spans="4:4" x14ac:dyDescent="0.2">
      <c r="D862" s="287"/>
    </row>
    <row r="863" spans="4:4" x14ac:dyDescent="0.2">
      <c r="D863" s="287"/>
    </row>
    <row r="864" spans="4:4" x14ac:dyDescent="0.2">
      <c r="D864" s="287"/>
    </row>
    <row r="865" spans="4:4" x14ac:dyDescent="0.2">
      <c r="D865" s="287"/>
    </row>
    <row r="866" spans="4:4" x14ac:dyDescent="0.2">
      <c r="D866" s="287"/>
    </row>
    <row r="867" spans="4:4" x14ac:dyDescent="0.2">
      <c r="D867" s="287"/>
    </row>
    <row r="868" spans="4:4" x14ac:dyDescent="0.2">
      <c r="D868" s="287"/>
    </row>
    <row r="869" spans="4:4" x14ac:dyDescent="0.2">
      <c r="D869" s="287"/>
    </row>
    <row r="870" spans="4:4" x14ac:dyDescent="0.2">
      <c r="D870" s="287"/>
    </row>
    <row r="871" spans="4:4" x14ac:dyDescent="0.2">
      <c r="D871" s="287"/>
    </row>
    <row r="872" spans="4:4" x14ac:dyDescent="0.2">
      <c r="D872" s="287"/>
    </row>
    <row r="873" spans="4:4" x14ac:dyDescent="0.2">
      <c r="D873" s="287"/>
    </row>
    <row r="874" spans="4:4" x14ac:dyDescent="0.2">
      <c r="D874" s="287"/>
    </row>
    <row r="875" spans="4:4" x14ac:dyDescent="0.2">
      <c r="D875" s="287"/>
    </row>
    <row r="876" spans="4:4" x14ac:dyDescent="0.2">
      <c r="D876" s="287"/>
    </row>
    <row r="877" spans="4:4" x14ac:dyDescent="0.2">
      <c r="D877" s="287"/>
    </row>
    <row r="878" spans="4:4" x14ac:dyDescent="0.2">
      <c r="D878" s="287"/>
    </row>
    <row r="880" spans="4:4" x14ac:dyDescent="0.2">
      <c r="D880" s="287"/>
    </row>
    <row r="881" spans="4:4" x14ac:dyDescent="0.2">
      <c r="D881" s="287"/>
    </row>
    <row r="882" spans="4:4" x14ac:dyDescent="0.2">
      <c r="D882" s="287"/>
    </row>
    <row r="884" spans="4:4" x14ac:dyDescent="0.2">
      <c r="D884" s="287"/>
    </row>
    <row r="885" spans="4:4" x14ac:dyDescent="0.2">
      <c r="D885" s="287"/>
    </row>
    <row r="886" spans="4:4" x14ac:dyDescent="0.2">
      <c r="D886" s="287"/>
    </row>
    <row r="887" spans="4:4" x14ac:dyDescent="0.2">
      <c r="D887" s="287"/>
    </row>
    <row r="888" spans="4:4" x14ac:dyDescent="0.2">
      <c r="D888" s="287"/>
    </row>
    <row r="889" spans="4:4" x14ac:dyDescent="0.2">
      <c r="D889" s="287"/>
    </row>
    <row r="890" spans="4:4" x14ac:dyDescent="0.2">
      <c r="D890" s="287"/>
    </row>
    <row r="891" spans="4:4" x14ac:dyDescent="0.2">
      <c r="D891" s="287"/>
    </row>
    <row r="892" spans="4:4" x14ac:dyDescent="0.2">
      <c r="D892" s="287"/>
    </row>
    <row r="893" spans="4:4" x14ac:dyDescent="0.2">
      <c r="D893" s="287"/>
    </row>
    <row r="894" spans="4:4" x14ac:dyDescent="0.2">
      <c r="D894" s="287"/>
    </row>
    <row r="895" spans="4:4" x14ac:dyDescent="0.2">
      <c r="D895" s="287"/>
    </row>
    <row r="896" spans="4:4" x14ac:dyDescent="0.2">
      <c r="D896" s="287"/>
    </row>
    <row r="897" spans="4:4" x14ac:dyDescent="0.2">
      <c r="D897" s="287"/>
    </row>
    <row r="898" spans="4:4" x14ac:dyDescent="0.2">
      <c r="D898" s="287"/>
    </row>
    <row r="899" spans="4:4" x14ac:dyDescent="0.2">
      <c r="D899" s="287"/>
    </row>
    <row r="900" spans="4:4" x14ac:dyDescent="0.2">
      <c r="D900" s="287"/>
    </row>
    <row r="901" spans="4:4" x14ac:dyDescent="0.2">
      <c r="D901" s="287"/>
    </row>
    <row r="902" spans="4:4" x14ac:dyDescent="0.2">
      <c r="D902" s="287"/>
    </row>
    <row r="903" spans="4:4" x14ac:dyDescent="0.2">
      <c r="D903" s="287"/>
    </row>
    <row r="904" spans="4:4" x14ac:dyDescent="0.2">
      <c r="D904" s="287"/>
    </row>
    <row r="905" spans="4:4" x14ac:dyDescent="0.2">
      <c r="D905" s="287"/>
    </row>
    <row r="906" spans="4:4" x14ac:dyDescent="0.2">
      <c r="D906" s="287"/>
    </row>
    <row r="907" spans="4:4" x14ac:dyDescent="0.2">
      <c r="D907" s="287"/>
    </row>
    <row r="908" spans="4:4" x14ac:dyDescent="0.2">
      <c r="D908" s="287"/>
    </row>
    <row r="909" spans="4:4" x14ac:dyDescent="0.2">
      <c r="D909" s="287"/>
    </row>
    <row r="910" spans="4:4" x14ac:dyDescent="0.2">
      <c r="D910" s="287"/>
    </row>
    <row r="911" spans="4:4" x14ac:dyDescent="0.2">
      <c r="D911" s="287"/>
    </row>
    <row r="912" spans="4:4" x14ac:dyDescent="0.2">
      <c r="D912" s="287"/>
    </row>
    <row r="913" spans="4:4" x14ac:dyDescent="0.2">
      <c r="D913" s="287"/>
    </row>
    <row r="914" spans="4:4" x14ac:dyDescent="0.2">
      <c r="D914" s="287"/>
    </row>
    <row r="915" spans="4:4" x14ac:dyDescent="0.2">
      <c r="D915" s="287"/>
    </row>
    <row r="916" spans="4:4" x14ac:dyDescent="0.2">
      <c r="D916" s="287"/>
    </row>
    <row r="917" spans="4:4" x14ac:dyDescent="0.2">
      <c r="D917" s="287"/>
    </row>
    <row r="918" spans="4:4" x14ac:dyDescent="0.2">
      <c r="D918" s="287"/>
    </row>
    <row r="919" spans="4:4" x14ac:dyDescent="0.2">
      <c r="D919" s="287"/>
    </row>
    <row r="920" spans="4:4" x14ac:dyDescent="0.2">
      <c r="D920" s="287"/>
    </row>
    <row r="921" spans="4:4" x14ac:dyDescent="0.2">
      <c r="D921" s="287"/>
    </row>
    <row r="922" spans="4:4" x14ac:dyDescent="0.2">
      <c r="D922" s="287"/>
    </row>
    <row r="923" spans="4:4" x14ac:dyDescent="0.2">
      <c r="D923" s="287"/>
    </row>
    <row r="924" spans="4:4" x14ac:dyDescent="0.2">
      <c r="D924" s="287"/>
    </row>
    <row r="925" spans="4:4" x14ac:dyDescent="0.2">
      <c r="D925" s="287"/>
    </row>
    <row r="926" spans="4:4" x14ac:dyDescent="0.2">
      <c r="D926" s="287"/>
    </row>
    <row r="927" spans="4:4" x14ac:dyDescent="0.2">
      <c r="D927" s="287"/>
    </row>
    <row r="928" spans="4:4" x14ac:dyDescent="0.2">
      <c r="D928" s="287"/>
    </row>
    <row r="929" spans="4:4" x14ac:dyDescent="0.2">
      <c r="D929" s="287"/>
    </row>
    <row r="930" spans="4:4" x14ac:dyDescent="0.2">
      <c r="D930" s="287"/>
    </row>
    <row r="931" spans="4:4" x14ac:dyDescent="0.2">
      <c r="D931" s="287"/>
    </row>
    <row r="932" spans="4:4" x14ac:dyDescent="0.2">
      <c r="D932" s="287"/>
    </row>
    <row r="933" spans="4:4" x14ac:dyDescent="0.2">
      <c r="D933" s="287"/>
    </row>
    <row r="934" spans="4:4" x14ac:dyDescent="0.2">
      <c r="D934" s="287"/>
    </row>
    <row r="935" spans="4:4" x14ac:dyDescent="0.2">
      <c r="D935" s="287"/>
    </row>
    <row r="936" spans="4:4" x14ac:dyDescent="0.2">
      <c r="D936" s="287"/>
    </row>
    <row r="937" spans="4:4" x14ac:dyDescent="0.2">
      <c r="D937" s="287"/>
    </row>
    <row r="938" spans="4:4" x14ac:dyDescent="0.2">
      <c r="D938" s="287"/>
    </row>
    <row r="939" spans="4:4" x14ac:dyDescent="0.2">
      <c r="D939" s="287"/>
    </row>
    <row r="940" spans="4:4" x14ac:dyDescent="0.2">
      <c r="D940" s="287"/>
    </row>
    <row r="941" spans="4:4" x14ac:dyDescent="0.2">
      <c r="D941" s="287"/>
    </row>
    <row r="942" spans="4:4" x14ac:dyDescent="0.2">
      <c r="D942" s="287"/>
    </row>
    <row r="943" spans="4:4" x14ac:dyDescent="0.2">
      <c r="D943" s="287"/>
    </row>
    <row r="945" spans="4:4" x14ac:dyDescent="0.2">
      <c r="D945" s="287"/>
    </row>
    <row r="947" spans="4:4" x14ac:dyDescent="0.2">
      <c r="D947" s="287"/>
    </row>
    <row r="950" spans="4:4" x14ac:dyDescent="0.2">
      <c r="D950" s="287"/>
    </row>
    <row r="951" spans="4:4" x14ac:dyDescent="0.2">
      <c r="D951" s="287"/>
    </row>
    <row r="952" spans="4:4" x14ac:dyDescent="0.2">
      <c r="D952" s="287"/>
    </row>
    <row r="953" spans="4:4" x14ac:dyDescent="0.2">
      <c r="D953" s="287"/>
    </row>
    <row r="954" spans="4:4" x14ac:dyDescent="0.2">
      <c r="D954" s="287"/>
    </row>
    <row r="955" spans="4:4" x14ac:dyDescent="0.2">
      <c r="D955" s="287"/>
    </row>
    <row r="956" spans="4:4" x14ac:dyDescent="0.2">
      <c r="D956" s="287"/>
    </row>
    <row r="957" spans="4:4" x14ac:dyDescent="0.2">
      <c r="D957" s="287"/>
    </row>
    <row r="958" spans="4:4" x14ac:dyDescent="0.2">
      <c r="D958" s="287"/>
    </row>
    <row r="959" spans="4:4" x14ac:dyDescent="0.2">
      <c r="D959" s="287"/>
    </row>
    <row r="960" spans="4:4" x14ac:dyDescent="0.2">
      <c r="D960" s="287"/>
    </row>
    <row r="961" spans="4:4" x14ac:dyDescent="0.2">
      <c r="D961" s="287"/>
    </row>
    <row r="962" spans="4:4" x14ac:dyDescent="0.2">
      <c r="D962" s="287"/>
    </row>
    <row r="963" spans="4:4" x14ac:dyDescent="0.2">
      <c r="D963" s="287"/>
    </row>
    <row r="964" spans="4:4" x14ac:dyDescent="0.2">
      <c r="D964" s="287"/>
    </row>
    <row r="965" spans="4:4" x14ac:dyDescent="0.2">
      <c r="D965" s="287"/>
    </row>
    <row r="966" spans="4:4" x14ac:dyDescent="0.2">
      <c r="D966" s="287"/>
    </row>
    <row r="967" spans="4:4" x14ac:dyDescent="0.2">
      <c r="D967" s="287"/>
    </row>
    <row r="968" spans="4:4" x14ac:dyDescent="0.2">
      <c r="D968" s="287"/>
    </row>
    <row r="969" spans="4:4" x14ac:dyDescent="0.2">
      <c r="D969" s="287"/>
    </row>
    <row r="970" spans="4:4" x14ac:dyDescent="0.2">
      <c r="D970" s="287"/>
    </row>
    <row r="971" spans="4:4" x14ac:dyDescent="0.2">
      <c r="D971" s="287"/>
    </row>
    <row r="972" spans="4:4" x14ac:dyDescent="0.2">
      <c r="D972" s="287"/>
    </row>
    <row r="973" spans="4:4" x14ac:dyDescent="0.2">
      <c r="D973" s="287"/>
    </row>
    <row r="974" spans="4:4" x14ac:dyDescent="0.2">
      <c r="D974" s="287"/>
    </row>
    <row r="975" spans="4:4" x14ac:dyDescent="0.2">
      <c r="D975" s="287"/>
    </row>
    <row r="976" spans="4:4" x14ac:dyDescent="0.2">
      <c r="D976" s="287"/>
    </row>
    <row r="977" spans="4:4" x14ac:dyDescent="0.2">
      <c r="D977" s="287"/>
    </row>
    <row r="978" spans="4:4" x14ac:dyDescent="0.2">
      <c r="D978" s="287"/>
    </row>
    <row r="979" spans="4:4" x14ac:dyDescent="0.2">
      <c r="D979" s="287"/>
    </row>
    <row r="980" spans="4:4" x14ac:dyDescent="0.2">
      <c r="D980" s="287"/>
    </row>
    <row r="981" spans="4:4" x14ac:dyDescent="0.2">
      <c r="D981" s="287"/>
    </row>
    <row r="982" spans="4:4" x14ac:dyDescent="0.2">
      <c r="D982" s="287"/>
    </row>
    <row r="983" spans="4:4" x14ac:dyDescent="0.2">
      <c r="D983" s="287"/>
    </row>
    <row r="984" spans="4:4" x14ac:dyDescent="0.2">
      <c r="D984" s="287"/>
    </row>
    <row r="985" spans="4:4" x14ac:dyDescent="0.2">
      <c r="D985" s="287"/>
    </row>
    <row r="986" spans="4:4" x14ac:dyDescent="0.2">
      <c r="D986" s="287"/>
    </row>
    <row r="987" spans="4:4" x14ac:dyDescent="0.2">
      <c r="D987" s="287"/>
    </row>
    <row r="988" spans="4:4" x14ac:dyDescent="0.2">
      <c r="D988" s="287"/>
    </row>
    <row r="989" spans="4:4" x14ac:dyDescent="0.2">
      <c r="D989" s="287"/>
    </row>
    <row r="990" spans="4:4" x14ac:dyDescent="0.2">
      <c r="D990" s="287"/>
    </row>
    <row r="991" spans="4:4" x14ac:dyDescent="0.2">
      <c r="D991" s="287"/>
    </row>
    <row r="992" spans="4:4" x14ac:dyDescent="0.2">
      <c r="D992" s="287"/>
    </row>
    <row r="993" spans="4:4" x14ac:dyDescent="0.2">
      <c r="D993" s="287"/>
    </row>
    <row r="994" spans="4:4" x14ac:dyDescent="0.2">
      <c r="D994" s="287"/>
    </row>
    <row r="995" spans="4:4" x14ac:dyDescent="0.2">
      <c r="D995" s="287"/>
    </row>
    <row r="996" spans="4:4" x14ac:dyDescent="0.2">
      <c r="D996" s="287"/>
    </row>
    <row r="997" spans="4:4" x14ac:dyDescent="0.2">
      <c r="D997" s="287"/>
    </row>
    <row r="998" spans="4:4" x14ac:dyDescent="0.2">
      <c r="D998" s="287"/>
    </row>
    <row r="999" spans="4:4" x14ac:dyDescent="0.2">
      <c r="D999" s="287"/>
    </row>
    <row r="1000" spans="4:4" x14ac:dyDescent="0.2">
      <c r="D1000" s="287"/>
    </row>
    <row r="1001" spans="4:4" x14ac:dyDescent="0.2">
      <c r="D1001" s="287"/>
    </row>
    <row r="1002" spans="4:4" x14ac:dyDescent="0.2">
      <c r="D1002" s="287"/>
    </row>
    <row r="1003" spans="4:4" x14ac:dyDescent="0.2">
      <c r="D1003" s="287"/>
    </row>
    <row r="1004" spans="4:4" x14ac:dyDescent="0.2">
      <c r="D1004" s="287"/>
    </row>
    <row r="1005" spans="4:4" x14ac:dyDescent="0.2">
      <c r="D1005" s="287"/>
    </row>
    <row r="1006" spans="4:4" x14ac:dyDescent="0.2">
      <c r="D1006" s="287"/>
    </row>
    <row r="1007" spans="4:4" x14ac:dyDescent="0.2">
      <c r="D1007" s="287"/>
    </row>
    <row r="1008" spans="4:4" x14ac:dyDescent="0.2">
      <c r="D1008" s="287"/>
    </row>
    <row r="1009" spans="4:4" x14ac:dyDescent="0.2">
      <c r="D1009" s="287"/>
    </row>
    <row r="1010" spans="4:4" x14ac:dyDescent="0.2">
      <c r="D1010" s="287"/>
    </row>
    <row r="1011" spans="4:4" x14ac:dyDescent="0.2">
      <c r="D1011" s="287"/>
    </row>
    <row r="1012" spans="4:4" x14ac:dyDescent="0.2">
      <c r="D1012" s="287"/>
    </row>
    <row r="1013" spans="4:4" x14ac:dyDescent="0.2">
      <c r="D1013" s="287"/>
    </row>
    <row r="1014" spans="4:4" x14ac:dyDescent="0.2">
      <c r="D1014" s="287"/>
    </row>
    <row r="1015" spans="4:4" x14ac:dyDescent="0.2">
      <c r="D1015" s="287"/>
    </row>
    <row r="1016" spans="4:4" x14ac:dyDescent="0.2">
      <c r="D1016" s="287"/>
    </row>
    <row r="1017" spans="4:4" x14ac:dyDescent="0.2">
      <c r="D1017" s="287"/>
    </row>
    <row r="1018" spans="4:4" x14ac:dyDescent="0.2">
      <c r="D1018" s="287"/>
    </row>
    <row r="1019" spans="4:4" x14ac:dyDescent="0.2">
      <c r="D1019" s="287"/>
    </row>
    <row r="1020" spans="4:4" x14ac:dyDescent="0.2">
      <c r="D1020" s="287"/>
    </row>
    <row r="1021" spans="4:4" x14ac:dyDescent="0.2">
      <c r="D1021" s="287"/>
    </row>
    <row r="1022" spans="4:4" x14ac:dyDescent="0.2">
      <c r="D1022" s="287"/>
    </row>
    <row r="1023" spans="4:4" x14ac:dyDescent="0.2">
      <c r="D1023" s="287"/>
    </row>
    <row r="1025" spans="4:4" x14ac:dyDescent="0.2">
      <c r="D1025" s="287"/>
    </row>
    <row r="1026" spans="4:4" x14ac:dyDescent="0.2">
      <c r="D1026" s="287"/>
    </row>
    <row r="1027" spans="4:4" x14ac:dyDescent="0.2">
      <c r="D1027" s="287"/>
    </row>
    <row r="1028" spans="4:4" x14ac:dyDescent="0.2">
      <c r="D1028" s="287"/>
    </row>
    <row r="1029" spans="4:4" x14ac:dyDescent="0.2">
      <c r="D1029" s="287"/>
    </row>
    <row r="1030" spans="4:4" x14ac:dyDescent="0.2">
      <c r="D1030" s="287"/>
    </row>
    <row r="1031" spans="4:4" x14ac:dyDescent="0.2">
      <c r="D1031" s="287"/>
    </row>
    <row r="1032" spans="4:4" x14ac:dyDescent="0.2">
      <c r="D1032" s="287"/>
    </row>
  </sheetData>
  <autoFilter ref="A1:T1032" xr:uid="{00000000-0009-0000-0000-000014000000}"/>
  <phoneticPr fontId="23" type="noConversion"/>
  <pageMargins left="0.78740157499999996" right="0.78740157499999996" top="0.984251969" bottom="0.984251969" header="0.4921259845" footer="0.4921259845"/>
  <pageSetup paperSize="9" orientation="portrait" horizontalDpi="0" verticalDpi="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G31"/>
  <sheetViews>
    <sheetView workbookViewId="0">
      <selection activeCell="A2" sqref="A2:G2"/>
    </sheetView>
  </sheetViews>
  <sheetFormatPr baseColWidth="10" defaultRowHeight="12.75" x14ac:dyDescent="0.2"/>
  <cols>
    <col min="1" max="16384" width="11" style="571"/>
  </cols>
  <sheetData>
    <row r="1" spans="1:7" ht="15.75" x14ac:dyDescent="0.25">
      <c r="A1" s="1161" t="str">
        <f>CONCATENATE("FragebogenzurJahresstatistik ",Gesamt!$E$1)</f>
        <v>FragebogenzurJahresstatistik 2025</v>
      </c>
      <c r="B1" s="1162"/>
      <c r="C1" s="1162"/>
      <c r="D1" s="1162"/>
      <c r="E1" s="1162"/>
      <c r="F1" s="1162"/>
      <c r="G1" s="1163"/>
    </row>
    <row r="2" spans="1:7" ht="15" thickBot="1" x14ac:dyDescent="0.25">
      <c r="A2" s="1164" t="s">
        <v>102</v>
      </c>
      <c r="B2" s="1165"/>
      <c r="C2" s="1165"/>
      <c r="D2" s="1165"/>
      <c r="E2" s="1165"/>
      <c r="F2" s="1165"/>
      <c r="G2" s="1166"/>
    </row>
    <row r="3" spans="1:7" ht="14.25" x14ac:dyDescent="0.2">
      <c r="A3" s="572"/>
      <c r="B3" s="572"/>
      <c r="C3" s="572"/>
      <c r="D3" s="572"/>
      <c r="E3" s="572"/>
      <c r="F3" s="573"/>
      <c r="G3" s="573"/>
    </row>
    <row r="4" spans="1:7" ht="15" x14ac:dyDescent="0.25">
      <c r="A4" s="574" t="s">
        <v>103</v>
      </c>
      <c r="B4" s="572"/>
      <c r="C4" s="572"/>
      <c r="D4" s="572"/>
      <c r="E4" s="572"/>
      <c r="F4" s="573"/>
      <c r="G4" s="573"/>
    </row>
    <row r="5" spans="1:7" ht="15.75" thickBot="1" x14ac:dyDescent="0.3">
      <c r="A5" s="574" t="s">
        <v>104</v>
      </c>
      <c r="B5" s="572"/>
      <c r="C5" s="572"/>
      <c r="D5" s="572"/>
      <c r="E5" s="572"/>
      <c r="F5" s="573"/>
      <c r="G5" s="573"/>
    </row>
    <row r="6" spans="1:7" ht="15.75" x14ac:dyDescent="0.25">
      <c r="A6" s="1167" t="s">
        <v>105</v>
      </c>
      <c r="B6" s="1168"/>
      <c r="C6" s="575" t="s">
        <v>202</v>
      </c>
      <c r="D6" s="576" t="s">
        <v>106</v>
      </c>
      <c r="E6" s="572"/>
      <c r="F6" s="573"/>
      <c r="G6" s="573"/>
    </row>
    <row r="7" spans="1:7" ht="15" x14ac:dyDescent="0.2">
      <c r="A7" s="1169" t="s">
        <v>16</v>
      </c>
      <c r="B7" s="1170"/>
      <c r="C7" s="578">
        <v>0</v>
      </c>
      <c r="D7" s="579">
        <v>0</v>
      </c>
      <c r="E7" s="580"/>
      <c r="F7" s="573"/>
      <c r="G7" s="573"/>
    </row>
    <row r="8" spans="1:7" ht="15" x14ac:dyDescent="0.2">
      <c r="A8" s="1169" t="s">
        <v>17</v>
      </c>
      <c r="B8" s="1170"/>
      <c r="C8" s="578">
        <v>0</v>
      </c>
      <c r="D8" s="579">
        <v>0</v>
      </c>
      <c r="E8" s="572"/>
      <c r="F8" s="573"/>
      <c r="G8" s="573"/>
    </row>
    <row r="9" spans="1:7" ht="15" x14ac:dyDescent="0.2">
      <c r="A9" s="1171" t="s">
        <v>18</v>
      </c>
      <c r="B9" s="1172"/>
      <c r="C9" s="578">
        <v>0</v>
      </c>
      <c r="D9" s="582">
        <v>0</v>
      </c>
      <c r="E9" s="572"/>
      <c r="F9" s="573"/>
      <c r="G9" s="573"/>
    </row>
    <row r="10" spans="1:7" ht="16.5" x14ac:dyDescent="0.25">
      <c r="A10" s="581" t="s">
        <v>19</v>
      </c>
      <c r="B10" s="583"/>
      <c r="C10" s="578">
        <v>0</v>
      </c>
      <c r="D10" s="582">
        <v>0</v>
      </c>
      <c r="E10" s="572"/>
      <c r="F10" s="573"/>
      <c r="G10" s="573"/>
    </row>
    <row r="11" spans="1:7" ht="16.5" x14ac:dyDescent="0.25">
      <c r="A11" s="577" t="s">
        <v>20</v>
      </c>
      <c r="B11" s="583"/>
      <c r="C11" s="578">
        <v>0</v>
      </c>
      <c r="D11" s="582">
        <v>0</v>
      </c>
      <c r="E11" s="573"/>
      <c r="F11" s="573"/>
      <c r="G11" s="573"/>
    </row>
    <row r="12" spans="1:7" ht="15" thickBot="1" x14ac:dyDescent="0.25">
      <c r="A12" s="1173" t="s">
        <v>202</v>
      </c>
      <c r="B12" s="1174"/>
      <c r="C12" s="584">
        <f>SUM(C7:C11)</f>
        <v>0</v>
      </c>
      <c r="D12" s="585">
        <f>SUM(D7:D11)</f>
        <v>0</v>
      </c>
      <c r="E12" s="573"/>
      <c r="F12" s="573"/>
      <c r="G12" s="573"/>
    </row>
    <row r="13" spans="1:7" ht="14.25" x14ac:dyDescent="0.2">
      <c r="A13" s="586"/>
      <c r="B13" s="572"/>
      <c r="C13" s="572"/>
      <c r="D13" s="572"/>
      <c r="E13" s="573"/>
      <c r="F13" s="573"/>
      <c r="G13" s="573"/>
    </row>
    <row r="14" spans="1:7" ht="14.25" customHeight="1" x14ac:dyDescent="0.2">
      <c r="A14" s="572"/>
      <c r="B14" s="587"/>
      <c r="C14" s="588"/>
      <c r="D14" s="589"/>
      <c r="E14" s="573"/>
      <c r="F14" s="573"/>
      <c r="G14" s="573"/>
    </row>
    <row r="15" spans="1:7" ht="15" thickBot="1" x14ac:dyDescent="0.25">
      <c r="A15" s="572"/>
      <c r="B15" s="572"/>
      <c r="C15" s="572"/>
      <c r="D15" s="572"/>
      <c r="E15" s="573"/>
      <c r="F15" s="573"/>
      <c r="G15" s="573"/>
    </row>
    <row r="16" spans="1:7" ht="14.25" x14ac:dyDescent="0.2">
      <c r="A16" s="572"/>
      <c r="B16" s="572"/>
      <c r="C16" s="590" t="s">
        <v>69</v>
      </c>
      <c r="D16" s="591" t="s">
        <v>200</v>
      </c>
      <c r="E16" s="573"/>
      <c r="F16" s="572"/>
      <c r="G16" s="572"/>
    </row>
    <row r="17" spans="1:7" ht="14.25" x14ac:dyDescent="0.2">
      <c r="A17" s="592"/>
      <c r="B17" s="573"/>
      <c r="C17" s="593" t="s">
        <v>465</v>
      </c>
      <c r="D17" s="579">
        <v>0</v>
      </c>
      <c r="E17" s="573"/>
      <c r="F17" s="572"/>
      <c r="G17" s="594"/>
    </row>
    <row r="18" spans="1:7" ht="14.25" x14ac:dyDescent="0.2">
      <c r="A18" s="595"/>
      <c r="B18" s="573"/>
      <c r="C18" s="593" t="s">
        <v>70</v>
      </c>
      <c r="D18" s="579">
        <v>0</v>
      </c>
      <c r="E18" s="573"/>
      <c r="F18" s="572"/>
      <c r="G18" s="572"/>
    </row>
    <row r="19" spans="1:7" ht="14.25" x14ac:dyDescent="0.2">
      <c r="A19" s="592"/>
      <c r="B19" s="573"/>
      <c r="C19" s="593" t="s">
        <v>71</v>
      </c>
      <c r="D19" s="579">
        <v>0</v>
      </c>
      <c r="E19" s="573"/>
      <c r="F19" s="572"/>
      <c r="G19" s="572"/>
    </row>
    <row r="20" spans="1:7" ht="14.25" x14ac:dyDescent="0.2">
      <c r="A20" s="595"/>
      <c r="B20" s="573"/>
      <c r="C20" s="593" t="s">
        <v>777</v>
      </c>
      <c r="D20" s="579">
        <v>0</v>
      </c>
      <c r="E20" s="594"/>
      <c r="F20" s="626" t="s">
        <v>383</v>
      </c>
      <c r="G20" s="644" t="s">
        <v>219</v>
      </c>
    </row>
    <row r="21" spans="1:7" ht="14.25" x14ac:dyDescent="0.2">
      <c r="A21" s="592"/>
      <c r="B21" s="573"/>
      <c r="C21" s="593" t="s">
        <v>778</v>
      </c>
      <c r="D21" s="579">
        <v>0</v>
      </c>
      <c r="F21" s="1175"/>
      <c r="G21" s="1176"/>
    </row>
    <row r="22" spans="1:7" ht="14.25" x14ac:dyDescent="0.2">
      <c r="A22" s="595"/>
      <c r="B22" s="573"/>
      <c r="C22" s="593" t="s">
        <v>779</v>
      </c>
      <c r="D22" s="579">
        <v>0</v>
      </c>
      <c r="E22" s="592"/>
      <c r="F22" s="1158"/>
      <c r="G22" s="1159"/>
    </row>
    <row r="23" spans="1:7" ht="14.25" x14ac:dyDescent="0.2">
      <c r="A23" s="573"/>
      <c r="B23" s="573"/>
      <c r="C23" s="593" t="s">
        <v>780</v>
      </c>
      <c r="D23" s="579">
        <v>0</v>
      </c>
      <c r="E23" s="596"/>
      <c r="F23" s="1160"/>
      <c r="G23" s="1160"/>
    </row>
    <row r="24" spans="1:7" ht="14.25" x14ac:dyDescent="0.2">
      <c r="A24" s="573"/>
      <c r="B24" s="573"/>
      <c r="C24" s="593" t="s">
        <v>781</v>
      </c>
      <c r="D24" s="579">
        <v>0</v>
      </c>
      <c r="E24" s="573"/>
      <c r="F24" s="573"/>
      <c r="G24" s="573"/>
    </row>
    <row r="25" spans="1:7" ht="14.25" x14ac:dyDescent="0.2">
      <c r="A25" s="573"/>
      <c r="B25" s="573"/>
      <c r="C25" s="593" t="s">
        <v>782</v>
      </c>
      <c r="D25" s="579">
        <v>0</v>
      </c>
      <c r="E25" s="573"/>
      <c r="F25" s="573"/>
      <c r="G25" s="573"/>
    </row>
    <row r="26" spans="1:7" ht="14.25" x14ac:dyDescent="0.2">
      <c r="A26" s="573"/>
      <c r="B26" s="573"/>
      <c r="C26" s="593" t="s">
        <v>622</v>
      </c>
      <c r="D26" s="579">
        <v>0</v>
      </c>
      <c r="E26" s="573"/>
      <c r="F26" s="573"/>
      <c r="G26" s="573"/>
    </row>
    <row r="27" spans="1:7" ht="15" thickBot="1" x14ac:dyDescent="0.25">
      <c r="A27" s="573"/>
      <c r="B27" s="573"/>
      <c r="C27" s="597" t="s">
        <v>202</v>
      </c>
      <c r="D27" s="598">
        <f>SUM(D17:D26)</f>
        <v>0</v>
      </c>
      <c r="E27" s="573"/>
      <c r="F27" s="573"/>
      <c r="G27" s="573"/>
    </row>
    <row r="28" spans="1:7" ht="14.25" x14ac:dyDescent="0.2">
      <c r="A28" s="573"/>
      <c r="B28" s="573"/>
      <c r="C28" s="573"/>
      <c r="D28" s="573"/>
      <c r="E28" s="573"/>
      <c r="F28" s="573"/>
      <c r="G28" s="589"/>
    </row>
    <row r="29" spans="1:7" ht="14.25" x14ac:dyDescent="0.2">
      <c r="A29" s="599"/>
      <c r="B29" s="599"/>
      <c r="C29" s="599"/>
      <c r="D29" s="599"/>
      <c r="E29" s="573"/>
      <c r="F29" s="573"/>
      <c r="G29" s="573"/>
    </row>
    <row r="30" spans="1:7" ht="14.25" x14ac:dyDescent="0.2">
      <c r="A30" s="573"/>
      <c r="B30" s="573"/>
      <c r="C30" s="573"/>
      <c r="D30" s="573"/>
      <c r="E30" s="599"/>
      <c r="F30" s="599"/>
      <c r="G30" s="599"/>
    </row>
    <row r="31" spans="1:7" ht="14.25" x14ac:dyDescent="0.2">
      <c r="E31" s="573"/>
      <c r="F31" s="573"/>
      <c r="G31" s="573"/>
    </row>
  </sheetData>
  <mergeCells count="10">
    <mergeCell ref="F22:G22"/>
    <mergeCell ref="F23:G23"/>
    <mergeCell ref="A1:G1"/>
    <mergeCell ref="A2:G2"/>
    <mergeCell ref="A6:B6"/>
    <mergeCell ref="A7:B7"/>
    <mergeCell ref="A8:B8"/>
    <mergeCell ref="A9:B9"/>
    <mergeCell ref="A12:B12"/>
    <mergeCell ref="F21:G21"/>
  </mergeCells>
  <phoneticPr fontId="23" type="noConversion"/>
  <pageMargins left="0.78740157499999996" right="0.78740157499999996" top="0.984251969" bottom="0.984251969" header="0.4921259845" footer="0.4921259845"/>
  <pageSetup paperSize="9" orientation="portrait" horizontalDpi="0" verticalDpi="0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F43"/>
  <sheetViews>
    <sheetView zoomScaleNormal="100" workbookViewId="0">
      <selection activeCell="E5" sqref="E5"/>
    </sheetView>
  </sheetViews>
  <sheetFormatPr baseColWidth="10" defaultRowHeight="15" x14ac:dyDescent="0.25"/>
  <cols>
    <col min="1" max="1" width="9.25" style="887" customWidth="1"/>
    <col min="2" max="2" width="31" style="887" customWidth="1"/>
    <col min="3" max="3" width="6.25" style="887" customWidth="1"/>
    <col min="4" max="4" width="9.125" style="887" customWidth="1"/>
    <col min="5" max="16384" width="11" style="887"/>
  </cols>
  <sheetData>
    <row r="1" spans="1:5" x14ac:dyDescent="0.25">
      <c r="A1" s="886" t="s">
        <v>21</v>
      </c>
    </row>
    <row r="2" spans="1:5" x14ac:dyDescent="0.25">
      <c r="A2" s="886" t="s">
        <v>22</v>
      </c>
    </row>
    <row r="4" spans="1:5" x14ac:dyDescent="0.25">
      <c r="A4" s="888"/>
      <c r="B4" s="889"/>
      <c r="C4" s="1177"/>
      <c r="D4" s="1178"/>
      <c r="E4" s="1179"/>
    </row>
    <row r="5" spans="1:5" x14ac:dyDescent="0.25">
      <c r="A5" s="890"/>
      <c r="B5" s="891"/>
      <c r="C5" s="892"/>
      <c r="D5" s="893" t="s">
        <v>200</v>
      </c>
      <c r="E5" s="621" t="s">
        <v>201</v>
      </c>
    </row>
    <row r="6" spans="1:5" ht="30" x14ac:dyDescent="0.25">
      <c r="A6" s="894" t="s">
        <v>23</v>
      </c>
      <c r="B6" s="895" t="s">
        <v>24</v>
      </c>
      <c r="C6" s="896" t="s">
        <v>651</v>
      </c>
      <c r="D6" s="897"/>
      <c r="E6" s="898"/>
    </row>
    <row r="7" spans="1:5" x14ac:dyDescent="0.25">
      <c r="A7" s="899"/>
      <c r="B7" s="900" t="s">
        <v>25</v>
      </c>
      <c r="C7" s="901" t="s">
        <v>654</v>
      </c>
      <c r="D7" s="902"/>
      <c r="E7" s="903"/>
    </row>
    <row r="8" spans="1:5" x14ac:dyDescent="0.25">
      <c r="A8" s="899"/>
      <c r="B8" s="900" t="s">
        <v>26</v>
      </c>
      <c r="C8" s="901" t="s">
        <v>657</v>
      </c>
      <c r="D8" s="902"/>
      <c r="E8" s="903"/>
    </row>
    <row r="9" spans="1:5" x14ac:dyDescent="0.25">
      <c r="A9" s="899"/>
      <c r="B9" s="900" t="s">
        <v>27</v>
      </c>
      <c r="C9" s="904" t="s">
        <v>660</v>
      </c>
      <c r="D9" s="905"/>
      <c r="E9" s="906"/>
    </row>
    <row r="10" spans="1:5" ht="30" x14ac:dyDescent="0.25">
      <c r="A10" s="899"/>
      <c r="B10" s="900" t="s">
        <v>28</v>
      </c>
      <c r="C10" s="904" t="s">
        <v>662</v>
      </c>
      <c r="D10" s="905"/>
      <c r="E10" s="906"/>
    </row>
    <row r="11" spans="1:5" x14ac:dyDescent="0.25">
      <c r="A11" s="899"/>
      <c r="B11" s="907" t="s">
        <v>29</v>
      </c>
      <c r="C11" s="904" t="s">
        <v>664</v>
      </c>
      <c r="D11" s="905"/>
      <c r="E11" s="906"/>
    </row>
    <row r="12" spans="1:5" x14ac:dyDescent="0.25">
      <c r="A12" s="899"/>
      <c r="B12" s="907" t="s">
        <v>30</v>
      </c>
      <c r="C12" s="904" t="s">
        <v>666</v>
      </c>
      <c r="D12" s="905"/>
      <c r="E12" s="906"/>
    </row>
    <row r="13" spans="1:5" ht="30" x14ac:dyDescent="0.25">
      <c r="A13" s="899"/>
      <c r="B13" s="907" t="s">
        <v>31</v>
      </c>
      <c r="C13" s="904" t="s">
        <v>668</v>
      </c>
      <c r="D13" s="905"/>
      <c r="E13" s="906"/>
    </row>
    <row r="14" spans="1:5" x14ac:dyDescent="0.25">
      <c r="A14" s="899"/>
      <c r="B14" s="907" t="s">
        <v>32</v>
      </c>
      <c r="C14" s="904" t="s">
        <v>671</v>
      </c>
      <c r="D14" s="905"/>
      <c r="E14" s="906"/>
    </row>
    <row r="15" spans="1:5" x14ac:dyDescent="0.25">
      <c r="A15" s="899"/>
      <c r="B15" s="907" t="s">
        <v>33</v>
      </c>
      <c r="C15" s="904" t="s">
        <v>673</v>
      </c>
      <c r="D15" s="905"/>
      <c r="E15" s="906"/>
    </row>
    <row r="16" spans="1:5" ht="45" x14ac:dyDescent="0.25">
      <c r="A16" s="899"/>
      <c r="B16" s="907" t="s">
        <v>34</v>
      </c>
      <c r="C16" s="904" t="s">
        <v>675</v>
      </c>
      <c r="D16" s="905"/>
      <c r="E16" s="906"/>
    </row>
    <row r="17" spans="1:6" ht="30" x14ac:dyDescent="0.25">
      <c r="A17" s="899"/>
      <c r="B17" s="907" t="s">
        <v>389</v>
      </c>
      <c r="C17" s="904" t="s">
        <v>677</v>
      </c>
      <c r="D17" s="905"/>
      <c r="E17" s="906"/>
    </row>
    <row r="18" spans="1:6" x14ac:dyDescent="0.25">
      <c r="A18" s="899"/>
      <c r="B18" s="907" t="s">
        <v>390</v>
      </c>
      <c r="C18" s="904" t="s">
        <v>680</v>
      </c>
      <c r="D18" s="905"/>
      <c r="E18" s="906"/>
    </row>
    <row r="19" spans="1:6" x14ac:dyDescent="0.25">
      <c r="A19" s="899"/>
      <c r="B19" s="907" t="s">
        <v>391</v>
      </c>
      <c r="C19" s="904" t="s">
        <v>682</v>
      </c>
      <c r="D19" s="905"/>
      <c r="E19" s="906"/>
    </row>
    <row r="20" spans="1:6" ht="45" x14ac:dyDescent="0.25">
      <c r="A20" s="899"/>
      <c r="B20" s="907" t="s">
        <v>392</v>
      </c>
      <c r="C20" s="904" t="s">
        <v>684</v>
      </c>
      <c r="D20" s="905"/>
      <c r="E20" s="906"/>
      <c r="F20" s="908"/>
    </row>
    <row r="21" spans="1:6" ht="30" x14ac:dyDescent="0.25">
      <c r="A21" s="899"/>
      <c r="B21" s="907" t="s">
        <v>393</v>
      </c>
      <c r="C21" s="904" t="s">
        <v>686</v>
      </c>
      <c r="D21" s="905"/>
      <c r="E21" s="906"/>
      <c r="F21" s="908"/>
    </row>
    <row r="22" spans="1:6" ht="30" x14ac:dyDescent="0.25">
      <c r="A22" s="899"/>
      <c r="B22" s="907" t="s">
        <v>115</v>
      </c>
      <c r="C22" s="904" t="s">
        <v>690</v>
      </c>
      <c r="D22" s="905"/>
      <c r="E22" s="906"/>
      <c r="F22" s="908"/>
    </row>
    <row r="23" spans="1:6" x14ac:dyDescent="0.25">
      <c r="A23" s="899"/>
      <c r="B23" s="907" t="s">
        <v>116</v>
      </c>
      <c r="C23" s="909" t="s">
        <v>693</v>
      </c>
      <c r="D23" s="905"/>
      <c r="E23" s="906"/>
      <c r="F23" s="908"/>
    </row>
    <row r="24" spans="1:6" ht="30" x14ac:dyDescent="0.25">
      <c r="A24" s="894" t="s">
        <v>117</v>
      </c>
      <c r="B24" s="895" t="s">
        <v>118</v>
      </c>
      <c r="C24" s="910" t="s">
        <v>696</v>
      </c>
      <c r="D24" s="897"/>
      <c r="E24" s="898"/>
      <c r="F24" s="908"/>
    </row>
    <row r="25" spans="1:6" ht="30" x14ac:dyDescent="0.25">
      <c r="A25" s="911"/>
      <c r="B25" s="900" t="s">
        <v>119</v>
      </c>
      <c r="C25" s="904" t="s">
        <v>699</v>
      </c>
      <c r="D25" s="902"/>
      <c r="E25" s="903"/>
    </row>
    <row r="26" spans="1:6" ht="30" x14ac:dyDescent="0.25">
      <c r="A26" s="899"/>
      <c r="B26" s="900" t="s">
        <v>120</v>
      </c>
      <c r="C26" s="904" t="s">
        <v>89</v>
      </c>
      <c r="D26" s="902"/>
      <c r="E26" s="903"/>
    </row>
    <row r="27" spans="1:6" ht="30" x14ac:dyDescent="0.25">
      <c r="A27" s="912"/>
      <c r="B27" s="900" t="s">
        <v>121</v>
      </c>
      <c r="C27" s="904" t="s">
        <v>92</v>
      </c>
      <c r="D27" s="902"/>
      <c r="E27" s="903"/>
    </row>
    <row r="28" spans="1:6" ht="30" x14ac:dyDescent="0.25">
      <c r="A28" s="912"/>
      <c r="B28" s="900" t="s">
        <v>122</v>
      </c>
      <c r="C28" s="904" t="s">
        <v>327</v>
      </c>
      <c r="D28" s="902"/>
      <c r="E28" s="903"/>
    </row>
    <row r="29" spans="1:6" ht="30" x14ac:dyDescent="0.25">
      <c r="A29" s="912"/>
      <c r="B29" s="900" t="s">
        <v>123</v>
      </c>
      <c r="C29" s="904" t="s">
        <v>330</v>
      </c>
      <c r="D29" s="902"/>
      <c r="E29" s="903"/>
    </row>
    <row r="30" spans="1:6" ht="30" x14ac:dyDescent="0.25">
      <c r="A30" s="912"/>
      <c r="B30" s="900" t="s">
        <v>124</v>
      </c>
      <c r="C30" s="904" t="s">
        <v>333</v>
      </c>
      <c r="D30" s="902"/>
      <c r="E30" s="903"/>
    </row>
    <row r="31" spans="1:6" ht="30" x14ac:dyDescent="0.25">
      <c r="A31" s="912"/>
      <c r="B31" s="900" t="s">
        <v>125</v>
      </c>
      <c r="C31" s="904" t="s">
        <v>336</v>
      </c>
      <c r="D31" s="902"/>
      <c r="E31" s="903"/>
    </row>
    <row r="32" spans="1:6" ht="30" x14ac:dyDescent="0.25">
      <c r="A32" s="912"/>
      <c r="B32" s="900" t="s">
        <v>126</v>
      </c>
      <c r="C32" s="904" t="s">
        <v>338</v>
      </c>
      <c r="D32" s="902"/>
      <c r="E32" s="903"/>
    </row>
    <row r="33" spans="1:5" x14ac:dyDescent="0.25">
      <c r="A33" s="912"/>
      <c r="B33" s="900" t="s">
        <v>127</v>
      </c>
      <c r="C33" s="904" t="s">
        <v>341</v>
      </c>
      <c r="D33" s="902"/>
      <c r="E33" s="903"/>
    </row>
    <row r="34" spans="1:5" ht="30" x14ac:dyDescent="0.25">
      <c r="A34" s="912"/>
      <c r="B34" s="900" t="s">
        <v>128</v>
      </c>
      <c r="C34" s="904" t="s">
        <v>344</v>
      </c>
      <c r="D34" s="905"/>
      <c r="E34" s="906"/>
    </row>
    <row r="35" spans="1:5" ht="30" x14ac:dyDescent="0.25">
      <c r="A35" s="912"/>
      <c r="B35" s="900" t="s">
        <v>129</v>
      </c>
      <c r="C35" s="904" t="s">
        <v>347</v>
      </c>
      <c r="D35" s="902"/>
      <c r="E35" s="903"/>
    </row>
    <row r="36" spans="1:5" x14ac:dyDescent="0.25">
      <c r="A36" s="912"/>
      <c r="B36" s="913" t="s">
        <v>130</v>
      </c>
      <c r="C36" s="909" t="s">
        <v>131</v>
      </c>
      <c r="D36" s="914"/>
      <c r="E36" s="915"/>
    </row>
    <row r="37" spans="1:5" x14ac:dyDescent="0.25">
      <c r="A37" s="916"/>
      <c r="B37" s="917"/>
      <c r="C37" s="918"/>
      <c r="D37" s="917"/>
      <c r="E37" s="917"/>
    </row>
    <row r="38" spans="1:5" x14ac:dyDescent="0.25">
      <c r="A38" s="919"/>
      <c r="B38" s="920" t="s">
        <v>548</v>
      </c>
      <c r="C38" s="921"/>
      <c r="D38" s="922">
        <f>SUM(D6:D36)</f>
        <v>0</v>
      </c>
      <c r="E38" s="922">
        <f>SUM(E6:E36)</f>
        <v>0</v>
      </c>
    </row>
    <row r="39" spans="1:5" x14ac:dyDescent="0.25">
      <c r="A39" s="923"/>
    </row>
    <row r="43" spans="1:5" ht="12.75" customHeight="1" x14ac:dyDescent="0.25"/>
  </sheetData>
  <mergeCells count="1">
    <mergeCell ref="C4:E4"/>
  </mergeCells>
  <phoneticPr fontId="23" type="noConversion"/>
  <pageMargins left="0.78740157480314965" right="0.78740157480314965" top="0.98425196850393704" bottom="0.98425196850393704" header="0.51181102362204722" footer="0.51181102362204722"/>
  <pageSetup paperSize="9" scale="82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E40"/>
  <sheetViews>
    <sheetView zoomScaleNormal="100" workbookViewId="0">
      <selection activeCell="E6" sqref="E6"/>
    </sheetView>
  </sheetViews>
  <sheetFormatPr baseColWidth="10" defaultRowHeight="15" x14ac:dyDescent="0.25"/>
  <cols>
    <col min="1" max="1" width="18.5" style="887" customWidth="1"/>
    <col min="2" max="2" width="38.5" style="887" customWidth="1"/>
    <col min="3" max="3" width="3.5" style="887" customWidth="1"/>
    <col min="4" max="16384" width="11" style="887"/>
  </cols>
  <sheetData>
    <row r="1" spans="1:5" x14ac:dyDescent="0.25">
      <c r="A1" s="886" t="s">
        <v>132</v>
      </c>
    </row>
    <row r="2" spans="1:5" x14ac:dyDescent="0.25">
      <c r="A2" s="886" t="s">
        <v>133</v>
      </c>
    </row>
    <row r="5" spans="1:5" x14ac:dyDescent="0.25">
      <c r="A5" s="888"/>
      <c r="B5" s="889"/>
      <c r="C5" s="1177"/>
      <c r="D5" s="1178"/>
      <c r="E5" s="1179"/>
    </row>
    <row r="6" spans="1:5" x14ac:dyDescent="0.25">
      <c r="A6" s="890"/>
      <c r="B6" s="891"/>
      <c r="C6" s="892"/>
      <c r="D6" s="893" t="s">
        <v>200</v>
      </c>
      <c r="E6" s="621" t="s">
        <v>201</v>
      </c>
    </row>
    <row r="7" spans="1:5" x14ac:dyDescent="0.25">
      <c r="A7" s="888" t="s">
        <v>134</v>
      </c>
      <c r="B7" s="895" t="s">
        <v>135</v>
      </c>
      <c r="C7" s="925" t="s">
        <v>136</v>
      </c>
      <c r="D7" s="926"/>
      <c r="E7" s="898"/>
    </row>
    <row r="8" spans="1:5" x14ac:dyDescent="0.25">
      <c r="A8" s="899"/>
      <c r="B8" s="900" t="s">
        <v>137</v>
      </c>
      <c r="C8" s="927" t="s">
        <v>138</v>
      </c>
      <c r="D8" s="928"/>
      <c r="E8" s="903"/>
    </row>
    <row r="9" spans="1:5" x14ac:dyDescent="0.25">
      <c r="A9" s="899"/>
      <c r="B9" s="900" t="s">
        <v>139</v>
      </c>
      <c r="C9" s="927" t="s">
        <v>140</v>
      </c>
      <c r="D9" s="928"/>
      <c r="E9" s="903"/>
    </row>
    <row r="10" spans="1:5" x14ac:dyDescent="0.25">
      <c r="A10" s="899"/>
      <c r="B10" s="907" t="s">
        <v>141</v>
      </c>
      <c r="C10" s="927" t="s">
        <v>142</v>
      </c>
      <c r="D10" s="928"/>
      <c r="E10" s="903"/>
    </row>
    <row r="11" spans="1:5" ht="30" x14ac:dyDescent="0.25">
      <c r="A11" s="934"/>
      <c r="B11" s="937" t="s">
        <v>143</v>
      </c>
      <c r="C11" s="927" t="s">
        <v>144</v>
      </c>
      <c r="D11" s="928"/>
      <c r="E11" s="903"/>
    </row>
    <row r="12" spans="1:5" ht="30" x14ac:dyDescent="0.25">
      <c r="A12" s="894" t="s">
        <v>145</v>
      </c>
      <c r="B12" s="895" t="s">
        <v>146</v>
      </c>
      <c r="C12" s="927" t="s">
        <v>147</v>
      </c>
      <c r="D12" s="928"/>
      <c r="E12" s="903"/>
    </row>
    <row r="13" spans="1:5" x14ac:dyDescent="0.25">
      <c r="A13" s="899"/>
      <c r="B13" s="907" t="s">
        <v>659</v>
      </c>
      <c r="C13" s="927" t="s">
        <v>148</v>
      </c>
      <c r="D13" s="928"/>
      <c r="E13" s="903"/>
    </row>
    <row r="14" spans="1:5" x14ac:dyDescent="0.25">
      <c r="A14" s="899"/>
      <c r="B14" s="907" t="s">
        <v>602</v>
      </c>
      <c r="C14" s="927" t="s">
        <v>603</v>
      </c>
      <c r="D14" s="928"/>
      <c r="E14" s="903"/>
    </row>
    <row r="15" spans="1:5" x14ac:dyDescent="0.25">
      <c r="A15" s="935" t="s">
        <v>604</v>
      </c>
      <c r="B15" s="938" t="s">
        <v>605</v>
      </c>
      <c r="C15" s="927" t="s">
        <v>606</v>
      </c>
      <c r="D15" s="928"/>
      <c r="E15" s="903"/>
    </row>
    <row r="16" spans="1:5" x14ac:dyDescent="0.25">
      <c r="A16" s="911"/>
      <c r="B16" s="937" t="s">
        <v>809</v>
      </c>
      <c r="C16" s="927" t="s">
        <v>541</v>
      </c>
      <c r="D16" s="929"/>
      <c r="E16" s="930"/>
    </row>
    <row r="17" spans="1:5" x14ac:dyDescent="0.25">
      <c r="A17" s="935" t="s">
        <v>810</v>
      </c>
      <c r="B17" s="938" t="s">
        <v>810</v>
      </c>
      <c r="C17" s="927" t="s">
        <v>811</v>
      </c>
      <c r="D17" s="928"/>
      <c r="E17" s="903"/>
    </row>
    <row r="18" spans="1:5" ht="30" x14ac:dyDescent="0.25">
      <c r="A18" s="936" t="s">
        <v>812</v>
      </c>
      <c r="B18" s="939" t="s">
        <v>813</v>
      </c>
      <c r="C18" s="931" t="s">
        <v>544</v>
      </c>
      <c r="D18" s="928"/>
      <c r="E18" s="903"/>
    </row>
    <row r="19" spans="1:5" x14ac:dyDescent="0.25">
      <c r="A19" s="936"/>
      <c r="B19" s="940" t="s">
        <v>814</v>
      </c>
      <c r="C19" s="931" t="s">
        <v>815</v>
      </c>
      <c r="D19" s="928"/>
      <c r="E19" s="903"/>
    </row>
    <row r="20" spans="1:5" x14ac:dyDescent="0.25">
      <c r="A20" s="936"/>
      <c r="B20" s="940" t="s">
        <v>816</v>
      </c>
      <c r="C20" s="931" t="s">
        <v>546</v>
      </c>
      <c r="D20" s="928"/>
      <c r="E20" s="903"/>
    </row>
    <row r="21" spans="1:5" x14ac:dyDescent="0.25">
      <c r="A21" s="899"/>
      <c r="B21" s="907" t="s">
        <v>817</v>
      </c>
      <c r="C21" s="927" t="s">
        <v>513</v>
      </c>
      <c r="D21" s="928"/>
      <c r="E21" s="903"/>
    </row>
    <row r="22" spans="1:5" x14ac:dyDescent="0.25">
      <c r="A22" s="899"/>
      <c r="B22" s="907" t="s">
        <v>818</v>
      </c>
      <c r="C22" s="927" t="s">
        <v>516</v>
      </c>
      <c r="D22" s="928"/>
      <c r="E22" s="903"/>
    </row>
    <row r="23" spans="1:5" x14ac:dyDescent="0.25">
      <c r="A23" s="899"/>
      <c r="B23" s="907" t="s">
        <v>819</v>
      </c>
      <c r="C23" s="927" t="s">
        <v>519</v>
      </c>
      <c r="D23" s="928"/>
      <c r="E23" s="903"/>
    </row>
    <row r="24" spans="1:5" x14ac:dyDescent="0.25">
      <c r="A24" s="899"/>
      <c r="B24" s="907" t="s">
        <v>607</v>
      </c>
      <c r="C24" s="927" t="s">
        <v>522</v>
      </c>
      <c r="D24" s="928"/>
      <c r="E24" s="903"/>
    </row>
    <row r="25" spans="1:5" x14ac:dyDescent="0.25">
      <c r="A25" s="899"/>
      <c r="B25" s="907" t="s">
        <v>608</v>
      </c>
      <c r="C25" s="927" t="s">
        <v>577</v>
      </c>
      <c r="D25" s="928"/>
      <c r="E25" s="903"/>
    </row>
    <row r="26" spans="1:5" x14ac:dyDescent="0.25">
      <c r="A26" s="899"/>
      <c r="B26" s="907" t="s">
        <v>609</v>
      </c>
      <c r="C26" s="927" t="s">
        <v>584</v>
      </c>
      <c r="D26" s="928"/>
      <c r="E26" s="903"/>
    </row>
    <row r="27" spans="1:5" x14ac:dyDescent="0.25">
      <c r="A27" s="899"/>
      <c r="B27" s="907" t="s">
        <v>610</v>
      </c>
      <c r="C27" s="927" t="s">
        <v>585</v>
      </c>
      <c r="D27" s="928"/>
      <c r="E27" s="903"/>
    </row>
    <row r="28" spans="1:5" ht="30" x14ac:dyDescent="0.25">
      <c r="A28" s="894" t="s">
        <v>611</v>
      </c>
      <c r="B28" s="937" t="s">
        <v>612</v>
      </c>
      <c r="C28" s="927" t="s">
        <v>221</v>
      </c>
      <c r="D28" s="928"/>
      <c r="E28" s="903"/>
    </row>
    <row r="29" spans="1:5" x14ac:dyDescent="0.25">
      <c r="A29" s="936"/>
      <c r="B29" s="895" t="s">
        <v>146</v>
      </c>
      <c r="C29" s="927" t="s">
        <v>222</v>
      </c>
      <c r="D29" s="928"/>
      <c r="E29" s="903"/>
    </row>
    <row r="30" spans="1:5" x14ac:dyDescent="0.25">
      <c r="A30" s="936"/>
      <c r="B30" s="941" t="s">
        <v>613</v>
      </c>
      <c r="C30" s="927" t="s">
        <v>614</v>
      </c>
      <c r="D30" s="928"/>
      <c r="E30" s="903"/>
    </row>
    <row r="31" spans="1:5" x14ac:dyDescent="0.25">
      <c r="A31" s="936"/>
      <c r="B31" s="907" t="s">
        <v>615</v>
      </c>
      <c r="C31" s="927" t="s">
        <v>424</v>
      </c>
      <c r="D31" s="928"/>
      <c r="E31" s="903"/>
    </row>
    <row r="32" spans="1:5" ht="30" x14ac:dyDescent="0.25">
      <c r="A32" s="936"/>
      <c r="B32" s="907" t="s">
        <v>616</v>
      </c>
      <c r="C32" s="927" t="s">
        <v>425</v>
      </c>
      <c r="D32" s="928"/>
      <c r="E32" s="903"/>
    </row>
    <row r="33" spans="1:5" x14ac:dyDescent="0.25">
      <c r="A33" s="899"/>
      <c r="B33" s="900" t="s">
        <v>617</v>
      </c>
      <c r="C33" s="927" t="s">
        <v>426</v>
      </c>
      <c r="D33" s="928"/>
      <c r="E33" s="903"/>
    </row>
    <row r="34" spans="1:5" x14ac:dyDescent="0.25">
      <c r="A34" s="899"/>
      <c r="B34" s="900" t="s">
        <v>618</v>
      </c>
      <c r="C34" s="927" t="s">
        <v>427</v>
      </c>
      <c r="D34" s="928"/>
      <c r="E34" s="903"/>
    </row>
    <row r="35" spans="1:5" x14ac:dyDescent="0.25">
      <c r="A35" s="899"/>
      <c r="B35" s="900" t="s">
        <v>36</v>
      </c>
      <c r="C35" s="927" t="s">
        <v>428</v>
      </c>
      <c r="D35" s="928"/>
      <c r="E35" s="903"/>
    </row>
    <row r="36" spans="1:5" x14ac:dyDescent="0.25">
      <c r="A36" s="899"/>
      <c r="B36" s="900" t="s">
        <v>37</v>
      </c>
      <c r="C36" s="927" t="s">
        <v>858</v>
      </c>
      <c r="D36" s="928"/>
      <c r="E36" s="903"/>
    </row>
    <row r="37" spans="1:5" x14ac:dyDescent="0.25">
      <c r="A37" s="899"/>
      <c r="B37" s="900" t="s">
        <v>38</v>
      </c>
      <c r="C37" s="927" t="s">
        <v>429</v>
      </c>
      <c r="D37" s="928"/>
      <c r="E37" s="903"/>
    </row>
    <row r="38" spans="1:5" ht="30" x14ac:dyDescent="0.25">
      <c r="A38" s="899"/>
      <c r="B38" s="900" t="s">
        <v>39</v>
      </c>
      <c r="C38" s="927" t="s">
        <v>866</v>
      </c>
      <c r="D38" s="928"/>
      <c r="E38" s="903"/>
    </row>
    <row r="39" spans="1:5" x14ac:dyDescent="0.25">
      <c r="A39" s="899"/>
      <c r="B39" s="900" t="s">
        <v>40</v>
      </c>
      <c r="C39" s="932" t="s">
        <v>591</v>
      </c>
      <c r="D39" s="933"/>
      <c r="E39" s="915"/>
    </row>
    <row r="40" spans="1:5" x14ac:dyDescent="0.25">
      <c r="A40" s="924"/>
      <c r="B40" s="920" t="s">
        <v>548</v>
      </c>
      <c r="C40" s="921"/>
      <c r="D40" s="922">
        <f>SUM(D7:D39)</f>
        <v>0</v>
      </c>
      <c r="E40" s="922">
        <f>SUM(E7:E39)</f>
        <v>0</v>
      </c>
    </row>
  </sheetData>
  <mergeCells count="1">
    <mergeCell ref="C5:E5"/>
  </mergeCells>
  <phoneticPr fontId="23" type="noConversion"/>
  <pageMargins left="0.78740157480314965" right="0.78740157480314965" top="0.98425196850393704" bottom="0.98425196850393704" header="0.51181102362204722" footer="0.51181102362204722"/>
  <pageSetup paperSize="9" scale="9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E11"/>
  <sheetViews>
    <sheetView zoomScale="115" zoomScaleNormal="115" workbookViewId="0">
      <selection activeCell="G23" sqref="G23"/>
    </sheetView>
  </sheetViews>
  <sheetFormatPr baseColWidth="10" defaultRowHeight="12.75" x14ac:dyDescent="0.2"/>
  <cols>
    <col min="1" max="1" width="17.875" style="571" customWidth="1"/>
    <col min="2" max="2" width="37.25" style="571" customWidth="1"/>
    <col min="3" max="3" width="3.5" style="571" customWidth="1"/>
    <col min="4" max="16384" width="11" style="571"/>
  </cols>
  <sheetData>
    <row r="1" spans="1:5" ht="15" x14ac:dyDescent="0.25">
      <c r="A1" s="600" t="s">
        <v>41</v>
      </c>
    </row>
    <row r="2" spans="1:5" ht="15" x14ac:dyDescent="0.25">
      <c r="A2" s="600" t="s">
        <v>42</v>
      </c>
    </row>
    <row r="4" spans="1:5" x14ac:dyDescent="0.2">
      <c r="A4" s="615"/>
      <c r="B4" s="618"/>
      <c r="C4" s="619"/>
      <c r="D4" s="620" t="s">
        <v>200</v>
      </c>
      <c r="E4" s="621" t="s">
        <v>201</v>
      </c>
    </row>
    <row r="5" spans="1:5" x14ac:dyDescent="0.2">
      <c r="A5" s="602" t="s">
        <v>43</v>
      </c>
      <c r="B5" s="612" t="s">
        <v>631</v>
      </c>
      <c r="C5" s="609" t="s">
        <v>457</v>
      </c>
      <c r="D5" s="635"/>
      <c r="E5" s="616"/>
    </row>
    <row r="6" spans="1:5" x14ac:dyDescent="0.2">
      <c r="A6" s="604"/>
      <c r="B6" s="608" t="s">
        <v>632</v>
      </c>
      <c r="C6" s="606" t="s">
        <v>458</v>
      </c>
      <c r="D6" s="636"/>
      <c r="E6" s="607"/>
    </row>
    <row r="7" spans="1:5" x14ac:dyDescent="0.2">
      <c r="A7" s="604"/>
      <c r="B7" s="608" t="s">
        <v>633</v>
      </c>
      <c r="C7" s="606" t="s">
        <v>294</v>
      </c>
      <c r="D7" s="636"/>
      <c r="E7" s="607"/>
    </row>
    <row r="8" spans="1:5" x14ac:dyDescent="0.2">
      <c r="A8" s="604"/>
      <c r="B8" s="608" t="s">
        <v>634</v>
      </c>
      <c r="C8" s="606" t="s">
        <v>295</v>
      </c>
      <c r="D8" s="636"/>
      <c r="E8" s="607"/>
    </row>
    <row r="9" spans="1:5" x14ac:dyDescent="0.2">
      <c r="A9" s="604"/>
      <c r="B9" s="608" t="s">
        <v>635</v>
      </c>
      <c r="C9" s="606" t="s">
        <v>412</v>
      </c>
      <c r="D9" s="636"/>
      <c r="E9" s="607"/>
    </row>
    <row r="10" spans="1:5" x14ac:dyDescent="0.2">
      <c r="A10" s="604"/>
      <c r="B10" s="608" t="s">
        <v>636</v>
      </c>
      <c r="C10" s="606" t="s">
        <v>413</v>
      </c>
      <c r="D10" s="632"/>
      <c r="E10" s="607"/>
    </row>
    <row r="11" spans="1:5" ht="15" x14ac:dyDescent="0.25">
      <c r="A11" s="617"/>
      <c r="B11" s="427" t="s">
        <v>548</v>
      </c>
      <c r="C11" s="613"/>
      <c r="D11" s="614">
        <f>SUM(D5:D10)</f>
        <v>0</v>
      </c>
      <c r="E11" s="614">
        <f>SUM(E5:E10)</f>
        <v>0</v>
      </c>
    </row>
  </sheetData>
  <phoneticPr fontId="23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E18"/>
  <sheetViews>
    <sheetView zoomScale="115" zoomScaleNormal="115" workbookViewId="0">
      <selection activeCell="H21" sqref="H21"/>
    </sheetView>
  </sheetViews>
  <sheetFormatPr baseColWidth="10" defaultRowHeight="12.75" x14ac:dyDescent="0.2"/>
  <cols>
    <col min="1" max="1" width="30.375" style="571" customWidth="1"/>
    <col min="2" max="2" width="56.5" style="571" customWidth="1"/>
    <col min="3" max="3" width="4.5" style="571" customWidth="1"/>
    <col min="4" max="16384" width="11" style="571"/>
  </cols>
  <sheetData>
    <row r="1" spans="1:5" ht="15" x14ac:dyDescent="0.25">
      <c r="A1" s="600" t="s">
        <v>637</v>
      </c>
    </row>
    <row r="2" spans="1:5" ht="15" x14ac:dyDescent="0.25">
      <c r="A2" s="600" t="s">
        <v>638</v>
      </c>
    </row>
    <row r="4" spans="1:5" x14ac:dyDescent="0.2">
      <c r="A4" s="615"/>
      <c r="B4" s="618"/>
      <c r="C4" s="641"/>
      <c r="D4" s="633" t="s">
        <v>200</v>
      </c>
      <c r="E4" s="642" t="s">
        <v>201</v>
      </c>
    </row>
    <row r="5" spans="1:5" x14ac:dyDescent="0.2">
      <c r="A5" s="601" t="s">
        <v>639</v>
      </c>
      <c r="B5" s="622" t="s">
        <v>640</v>
      </c>
      <c r="C5" s="629" t="s">
        <v>184</v>
      </c>
      <c r="D5" s="627"/>
      <c r="E5" s="603"/>
    </row>
    <row r="6" spans="1:5" x14ac:dyDescent="0.2">
      <c r="A6" s="623" t="s">
        <v>255</v>
      </c>
      <c r="B6" s="624"/>
      <c r="C6" s="630"/>
      <c r="D6" s="628"/>
      <c r="E6" s="605"/>
    </row>
    <row r="7" spans="1:5" x14ac:dyDescent="0.2">
      <c r="A7" s="615" t="s">
        <v>641</v>
      </c>
      <c r="B7" s="611" t="s">
        <v>751</v>
      </c>
      <c r="C7" s="630" t="s">
        <v>752</v>
      </c>
      <c r="D7" s="628"/>
      <c r="E7" s="605"/>
    </row>
    <row r="8" spans="1:5" x14ac:dyDescent="0.2">
      <c r="A8" s="615"/>
      <c r="B8" s="625"/>
      <c r="C8" s="630"/>
      <c r="D8" s="628"/>
      <c r="E8" s="605"/>
    </row>
    <row r="9" spans="1:5" x14ac:dyDescent="0.2">
      <c r="A9" s="601" t="s">
        <v>753</v>
      </c>
      <c r="B9" s="638"/>
      <c r="C9" s="630"/>
      <c r="D9" s="628"/>
      <c r="E9" s="605"/>
    </row>
    <row r="10" spans="1:5" x14ac:dyDescent="0.2">
      <c r="A10" s="637"/>
      <c r="B10" s="639" t="s">
        <v>716</v>
      </c>
      <c r="C10" s="630" t="s">
        <v>717</v>
      </c>
      <c r="D10" s="628"/>
      <c r="E10" s="605"/>
    </row>
    <row r="11" spans="1:5" x14ac:dyDescent="0.2">
      <c r="A11" s="637"/>
      <c r="B11" s="639" t="s">
        <v>718</v>
      </c>
      <c r="C11" s="630" t="s">
        <v>719</v>
      </c>
      <c r="D11" s="628"/>
      <c r="E11" s="605"/>
    </row>
    <row r="12" spans="1:5" x14ac:dyDescent="0.2">
      <c r="A12" s="637"/>
      <c r="B12" s="639" t="s">
        <v>720</v>
      </c>
      <c r="C12" s="630" t="s">
        <v>721</v>
      </c>
      <c r="D12" s="628"/>
      <c r="E12" s="605"/>
    </row>
    <row r="13" spans="1:5" x14ac:dyDescent="0.2">
      <c r="A13" s="637"/>
      <c r="B13" s="639" t="s">
        <v>722</v>
      </c>
      <c r="C13" s="630" t="s">
        <v>723</v>
      </c>
      <c r="D13" s="628"/>
      <c r="E13" s="605"/>
    </row>
    <row r="14" spans="1:5" x14ac:dyDescent="0.2">
      <c r="A14" s="637"/>
      <c r="B14" s="639" t="s">
        <v>724</v>
      </c>
      <c r="C14" s="630" t="s">
        <v>97</v>
      </c>
      <c r="D14" s="628"/>
      <c r="E14" s="605"/>
    </row>
    <row r="15" spans="1:5" x14ac:dyDescent="0.2">
      <c r="A15" s="637"/>
      <c r="B15" s="639" t="s">
        <v>50</v>
      </c>
      <c r="C15" s="630" t="s">
        <v>98</v>
      </c>
      <c r="D15" s="628"/>
      <c r="E15" s="605"/>
    </row>
    <row r="16" spans="1:5" x14ac:dyDescent="0.2">
      <c r="A16" s="637"/>
      <c r="B16" s="639" t="s">
        <v>51</v>
      </c>
      <c r="C16" s="630" t="s">
        <v>99</v>
      </c>
      <c r="D16" s="628"/>
      <c r="E16" s="605"/>
    </row>
    <row r="17" spans="1:5" x14ac:dyDescent="0.2">
      <c r="A17" s="637"/>
      <c r="B17" s="640" t="s">
        <v>52</v>
      </c>
      <c r="C17" s="631" t="s">
        <v>100</v>
      </c>
      <c r="D17" s="632"/>
      <c r="E17" s="610"/>
    </row>
    <row r="18" spans="1:5" ht="15" x14ac:dyDescent="0.25">
      <c r="A18" s="617"/>
      <c r="B18" s="427" t="s">
        <v>548</v>
      </c>
      <c r="C18" s="643"/>
      <c r="D18" s="634">
        <f>SUM(D5:D17)</f>
        <v>0</v>
      </c>
      <c r="E18" s="634">
        <f>SUM(E5:E17)</f>
        <v>0</v>
      </c>
    </row>
  </sheetData>
  <phoneticPr fontId="23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tabColor indexed="44"/>
    <pageSetUpPr fitToPage="1"/>
  </sheetPr>
  <dimension ref="A1:F54"/>
  <sheetViews>
    <sheetView zoomScale="90" workbookViewId="0">
      <selection activeCell="D4" sqref="D4"/>
    </sheetView>
  </sheetViews>
  <sheetFormatPr baseColWidth="10" defaultRowHeight="14.25" x14ac:dyDescent="0.2"/>
  <cols>
    <col min="1" max="1" width="5.75" style="523" customWidth="1"/>
    <col min="2" max="2" width="32.75" style="523" bestFit="1" customWidth="1"/>
    <col min="3" max="3" width="6.375" style="10" customWidth="1"/>
    <col min="4" max="4" width="36.25" style="523" customWidth="1"/>
    <col min="5" max="5" width="4.75" style="524" customWidth="1"/>
    <col min="6" max="6" width="2.625" style="524" customWidth="1"/>
    <col min="7" max="16384" width="11" style="523"/>
  </cols>
  <sheetData>
    <row r="1" spans="1:6" ht="15" x14ac:dyDescent="0.25">
      <c r="A1" s="522"/>
      <c r="B1" s="522"/>
      <c r="F1" s="646" t="str">
        <f>CONCATENATE("DGTHG Leistungsstatistik ",Gesamt!E1)</f>
        <v>DGTHG Leistungsstatistik 2025</v>
      </c>
    </row>
    <row r="2" spans="1:6" ht="15" x14ac:dyDescent="0.25">
      <c r="A2" s="522"/>
      <c r="B2" s="522"/>
      <c r="F2" s="646" t="s">
        <v>220</v>
      </c>
    </row>
    <row r="4" spans="1:6" ht="15" x14ac:dyDescent="0.25">
      <c r="B4" s="540" t="s">
        <v>761</v>
      </c>
      <c r="C4" s="541"/>
      <c r="D4" s="542" t="str">
        <f>CONCATENATE("Stand: 31.12.",YEAR(Start!A2))</f>
        <v>Stand: 31.12.2025</v>
      </c>
      <c r="E4" s="543"/>
      <c r="F4" s="544"/>
    </row>
    <row r="5" spans="1:6" ht="15" x14ac:dyDescent="0.25">
      <c r="B5" s="28" t="s">
        <v>762</v>
      </c>
      <c r="D5" s="28" t="s">
        <v>745</v>
      </c>
      <c r="F5" s="517"/>
    </row>
    <row r="6" spans="1:6" x14ac:dyDescent="0.2">
      <c r="B6" s="525" t="s">
        <v>746</v>
      </c>
      <c r="C6" s="10" t="s">
        <v>747</v>
      </c>
      <c r="D6" s="525" t="s">
        <v>748</v>
      </c>
      <c r="E6" s="962" t="s">
        <v>747</v>
      </c>
      <c r="F6" s="963"/>
    </row>
    <row r="7" spans="1:6" x14ac:dyDescent="0.2">
      <c r="B7" s="525" t="s">
        <v>749</v>
      </c>
      <c r="C7" s="10" t="s">
        <v>747</v>
      </c>
      <c r="D7" s="525" t="s">
        <v>750</v>
      </c>
      <c r="E7" s="962" t="s">
        <v>747</v>
      </c>
      <c r="F7" s="963"/>
    </row>
    <row r="8" spans="1:6" x14ac:dyDescent="0.2">
      <c r="B8" s="526" t="s">
        <v>366</v>
      </c>
      <c r="C8" s="10" t="s">
        <v>747</v>
      </c>
      <c r="D8" s="525" t="s">
        <v>367</v>
      </c>
      <c r="E8" s="962" t="s">
        <v>747</v>
      </c>
      <c r="F8" s="963"/>
    </row>
    <row r="9" spans="1:6" ht="15" x14ac:dyDescent="0.25">
      <c r="B9" s="23" t="s">
        <v>763</v>
      </c>
      <c r="C9" s="24"/>
      <c r="D9" s="525" t="s">
        <v>764</v>
      </c>
      <c r="E9" s="962" t="s">
        <v>747</v>
      </c>
      <c r="F9" s="963"/>
    </row>
    <row r="10" spans="1:6" x14ac:dyDescent="0.2">
      <c r="B10" s="527" t="s">
        <v>354</v>
      </c>
      <c r="C10" s="528"/>
      <c r="D10" s="525"/>
      <c r="E10" s="10"/>
      <c r="F10" s="517"/>
    </row>
    <row r="11" spans="1:6" x14ac:dyDescent="0.2">
      <c r="B11" s="527" t="s">
        <v>355</v>
      </c>
      <c r="C11" s="528"/>
      <c r="D11" s="525"/>
      <c r="E11" s="10"/>
      <c r="F11" s="517"/>
    </row>
    <row r="12" spans="1:6" x14ac:dyDescent="0.2">
      <c r="B12" s="529"/>
      <c r="C12" s="27"/>
      <c r="D12" s="529"/>
      <c r="E12" s="530"/>
      <c r="F12" s="531"/>
    </row>
    <row r="13" spans="1:6" ht="15" x14ac:dyDescent="0.25">
      <c r="B13" s="23" t="s">
        <v>765</v>
      </c>
      <c r="C13" s="24"/>
      <c r="D13" s="23" t="s">
        <v>766</v>
      </c>
      <c r="E13" s="532"/>
      <c r="F13" s="533"/>
    </row>
    <row r="14" spans="1:6" x14ac:dyDescent="0.2">
      <c r="B14" s="525" t="s">
        <v>368</v>
      </c>
      <c r="C14" s="528"/>
      <c r="D14" s="527" t="s">
        <v>215</v>
      </c>
      <c r="F14" s="517"/>
    </row>
    <row r="15" spans="1:6" x14ac:dyDescent="0.2">
      <c r="B15" s="525"/>
      <c r="C15" s="517"/>
      <c r="D15" s="527"/>
      <c r="F15" s="517"/>
    </row>
    <row r="16" spans="1:6" x14ac:dyDescent="0.2">
      <c r="B16" s="525" t="s">
        <v>369</v>
      </c>
      <c r="C16" s="528"/>
      <c r="D16" s="29" t="s">
        <v>851</v>
      </c>
      <c r="E16" s="518"/>
      <c r="F16" s="519"/>
    </row>
    <row r="17" spans="2:6" x14ac:dyDescent="0.2">
      <c r="B17" s="525"/>
      <c r="C17" s="517"/>
      <c r="D17" s="29"/>
      <c r="E17" s="520"/>
      <c r="F17" s="521"/>
    </row>
    <row r="18" spans="2:6" x14ac:dyDescent="0.2">
      <c r="B18" s="525" t="s">
        <v>370</v>
      </c>
      <c r="C18" s="528"/>
      <c r="D18" s="527"/>
      <c r="F18" s="517"/>
    </row>
    <row r="19" spans="2:6" x14ac:dyDescent="0.2">
      <c r="B19" s="527"/>
      <c r="C19" s="25"/>
      <c r="D19" s="534" t="s">
        <v>852</v>
      </c>
      <c r="F19" s="517"/>
    </row>
    <row r="20" spans="2:6" ht="15" x14ac:dyDescent="0.25">
      <c r="B20" s="28" t="s">
        <v>767</v>
      </c>
      <c r="C20" s="25"/>
      <c r="D20" s="525" t="s">
        <v>595</v>
      </c>
      <c r="F20" s="521"/>
    </row>
    <row r="21" spans="2:6" x14ac:dyDescent="0.2">
      <c r="B21" s="525" t="s">
        <v>371</v>
      </c>
      <c r="C21" s="25" t="s">
        <v>747</v>
      </c>
      <c r="D21" s="525" t="s">
        <v>596</v>
      </c>
      <c r="E21" s="535"/>
      <c r="F21" s="519"/>
    </row>
    <row r="22" spans="2:6" x14ac:dyDescent="0.2">
      <c r="B22" s="525" t="s">
        <v>372</v>
      </c>
      <c r="C22" s="25" t="s">
        <v>747</v>
      </c>
      <c r="F22" s="536"/>
    </row>
    <row r="23" spans="2:6" x14ac:dyDescent="0.2">
      <c r="B23" s="525" t="s">
        <v>373</v>
      </c>
      <c r="C23" s="25" t="s">
        <v>747</v>
      </c>
      <c r="F23" s="517"/>
    </row>
    <row r="24" spans="2:6" x14ac:dyDescent="0.2">
      <c r="B24" s="525" t="s">
        <v>374</v>
      </c>
      <c r="C24" s="25" t="s">
        <v>747</v>
      </c>
      <c r="D24" s="525"/>
      <c r="F24" s="517"/>
    </row>
    <row r="25" spans="2:6" x14ac:dyDescent="0.2">
      <c r="B25" s="527"/>
      <c r="C25" s="25"/>
      <c r="D25" s="537" t="s">
        <v>597</v>
      </c>
      <c r="E25" s="958"/>
      <c r="F25" s="959"/>
    </row>
    <row r="26" spans="2:6" x14ac:dyDescent="0.2">
      <c r="B26" s="525" t="s">
        <v>375</v>
      </c>
      <c r="C26" s="25" t="s">
        <v>747</v>
      </c>
      <c r="D26" s="29"/>
      <c r="E26" s="960"/>
      <c r="F26" s="961"/>
    </row>
    <row r="27" spans="2:6" x14ac:dyDescent="0.2">
      <c r="B27" s="538" t="s">
        <v>376</v>
      </c>
      <c r="C27" s="25"/>
      <c r="D27" s="29"/>
      <c r="E27" s="520"/>
      <c r="F27" s="521"/>
    </row>
    <row r="28" spans="2:6" x14ac:dyDescent="0.2">
      <c r="B28" s="525" t="s">
        <v>377</v>
      </c>
      <c r="C28" s="25" t="s">
        <v>747</v>
      </c>
      <c r="D28" s="537" t="s">
        <v>152</v>
      </c>
      <c r="E28" s="958"/>
      <c r="F28" s="959"/>
    </row>
    <row r="29" spans="2:6" x14ac:dyDescent="0.2">
      <c r="B29" s="525" t="s">
        <v>371</v>
      </c>
      <c r="C29" s="25" t="s">
        <v>747</v>
      </c>
      <c r="D29" s="527"/>
      <c r="F29" s="517"/>
    </row>
    <row r="30" spans="2:6" x14ac:dyDescent="0.2">
      <c r="B30" s="526" t="s">
        <v>373</v>
      </c>
      <c r="C30" s="26" t="s">
        <v>747</v>
      </c>
      <c r="D30" s="539"/>
      <c r="E30" s="530"/>
      <c r="F30" s="531"/>
    </row>
    <row r="31" spans="2:6" ht="13.9" customHeight="1" x14ac:dyDescent="0.2">
      <c r="C31" s="523"/>
      <c r="E31" s="523"/>
      <c r="F31" s="523"/>
    </row>
    <row r="32" spans="2:6" x14ac:dyDescent="0.2">
      <c r="C32" s="523"/>
      <c r="E32" s="523"/>
      <c r="F32" s="523"/>
    </row>
    <row r="33" s="523" customFormat="1" x14ac:dyDescent="0.2"/>
    <row r="34" s="523" customFormat="1" x14ac:dyDescent="0.2"/>
    <row r="35" s="523" customFormat="1" x14ac:dyDescent="0.2"/>
    <row r="36" s="523" customFormat="1" x14ac:dyDescent="0.2"/>
    <row r="37" s="523" customFormat="1" x14ac:dyDescent="0.2"/>
    <row r="38" s="523" customFormat="1" x14ac:dyDescent="0.2"/>
    <row r="39" s="523" customFormat="1" x14ac:dyDescent="0.2"/>
    <row r="40" s="523" customFormat="1" x14ac:dyDescent="0.2"/>
    <row r="41" s="523" customFormat="1" x14ac:dyDescent="0.2"/>
    <row r="42" s="523" customFormat="1" x14ac:dyDescent="0.2"/>
    <row r="43" s="523" customFormat="1" x14ac:dyDescent="0.2"/>
    <row r="44" s="523" customFormat="1" x14ac:dyDescent="0.2"/>
    <row r="45" s="523" customFormat="1" x14ac:dyDescent="0.2"/>
    <row r="46" s="523" customFormat="1" x14ac:dyDescent="0.2"/>
    <row r="47" s="523" customFormat="1" x14ac:dyDescent="0.2"/>
    <row r="48" s="523" customFormat="1" x14ac:dyDescent="0.2"/>
    <row r="49" s="523" customFormat="1" x14ac:dyDescent="0.2"/>
    <row r="50" s="523" customFormat="1" x14ac:dyDescent="0.2"/>
    <row r="51" s="523" customFormat="1" x14ac:dyDescent="0.2"/>
    <row r="52" s="523" customFormat="1" x14ac:dyDescent="0.2"/>
    <row r="53" s="523" customFormat="1" x14ac:dyDescent="0.2"/>
    <row r="54" s="523" customFormat="1" x14ac:dyDescent="0.2"/>
  </sheetData>
  <mergeCells count="7">
    <mergeCell ref="E28:F28"/>
    <mergeCell ref="E25:F25"/>
    <mergeCell ref="E26:F26"/>
    <mergeCell ref="E6:F6"/>
    <mergeCell ref="E7:F7"/>
    <mergeCell ref="E8:F8"/>
    <mergeCell ref="E9:F9"/>
  </mergeCells>
  <phoneticPr fontId="0" type="noConversion"/>
  <pageMargins left="0.59055118110236227" right="0.59055118110236227" top="0.98425196850393704" bottom="0.78740157480314965" header="0.51181102362204722" footer="0.51181102362204722"/>
  <pageSetup paperSize="9" scale="8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>
    <tabColor indexed="44"/>
    <pageSetUpPr fitToPage="1"/>
  </sheetPr>
  <dimension ref="A1:I40"/>
  <sheetViews>
    <sheetView zoomScale="70" zoomScaleNormal="70" workbookViewId="0">
      <selection activeCell="A2" sqref="A2:G2"/>
    </sheetView>
  </sheetViews>
  <sheetFormatPr baseColWidth="10" defaultRowHeight="14.25" x14ac:dyDescent="0.2"/>
  <cols>
    <col min="1" max="1" width="16.375" style="401" customWidth="1"/>
    <col min="2" max="2" width="9" style="401" customWidth="1"/>
    <col min="3" max="3" width="11" style="401"/>
    <col min="4" max="4" width="10.125" style="401" customWidth="1"/>
    <col min="5" max="5" width="10.625" style="401" customWidth="1"/>
    <col min="6" max="6" width="9" style="401" customWidth="1"/>
    <col min="7" max="7" width="11.875" style="401" customWidth="1"/>
    <col min="8" max="16384" width="11" style="401"/>
  </cols>
  <sheetData>
    <row r="1" spans="1:9" ht="15.75" x14ac:dyDescent="0.25">
      <c r="A1" s="990" t="s">
        <v>872</v>
      </c>
      <c r="B1" s="991"/>
      <c r="C1" s="991"/>
      <c r="D1" s="991"/>
      <c r="E1" s="878">
        <v>2025</v>
      </c>
      <c r="F1" s="876"/>
      <c r="G1" s="877"/>
    </row>
    <row r="2" spans="1:9" ht="15" thickBot="1" x14ac:dyDescent="0.25">
      <c r="A2" s="992" t="s">
        <v>102</v>
      </c>
      <c r="B2" s="993"/>
      <c r="C2" s="993"/>
      <c r="D2" s="993"/>
      <c r="E2" s="993"/>
      <c r="F2" s="993"/>
      <c r="G2" s="994"/>
    </row>
    <row r="3" spans="1:9" x14ac:dyDescent="0.2">
      <c r="C3" s="995" t="str">
        <f>IF(Prüfung!A32=0,"","Bei der Plausibilitätsprüfung traten Fehler auf. Bitte korrigieren Sie die Angaben lt. Fehlerprotokoll auf der Arbeitsmappe 'Prüfung'!")</f>
        <v/>
      </c>
      <c r="D3" s="995"/>
      <c r="E3" s="995"/>
      <c r="F3" s="995"/>
      <c r="G3" s="995"/>
    </row>
    <row r="4" spans="1:9" ht="15" x14ac:dyDescent="0.25">
      <c r="A4" s="402" t="s">
        <v>103</v>
      </c>
      <c r="C4" s="996"/>
      <c r="D4" s="996"/>
      <c r="E4" s="996"/>
      <c r="F4" s="996"/>
      <c r="G4" s="996"/>
    </row>
    <row r="5" spans="1:9" ht="15" x14ac:dyDescent="0.25">
      <c r="A5" s="402" t="s">
        <v>104</v>
      </c>
      <c r="C5" s="997"/>
      <c r="D5" s="997"/>
      <c r="E5" s="997"/>
      <c r="F5" s="997"/>
      <c r="G5" s="997"/>
    </row>
    <row r="6" spans="1:9" ht="24.75" customHeight="1" thickBot="1" x14ac:dyDescent="0.3">
      <c r="A6" s="998" t="s">
        <v>105</v>
      </c>
      <c r="B6" s="998"/>
      <c r="C6" s="421" t="s">
        <v>203</v>
      </c>
      <c r="D6" s="415" t="s">
        <v>106</v>
      </c>
      <c r="E6" s="421" t="s">
        <v>293</v>
      </c>
      <c r="F6" s="415" t="s">
        <v>106</v>
      </c>
      <c r="G6" s="416" t="s">
        <v>548</v>
      </c>
    </row>
    <row r="7" spans="1:9" ht="21.95" customHeight="1" thickTop="1" x14ac:dyDescent="0.2">
      <c r="A7" s="999" t="s">
        <v>549</v>
      </c>
      <c r="B7" s="1000"/>
      <c r="C7" s="829">
        <f>gesamt_Klappen_mitHLM</f>
        <v>0</v>
      </c>
      <c r="D7" s="833"/>
      <c r="E7" s="829">
        <f>gesamt_Klappen_ohneHLM</f>
        <v>0</v>
      </c>
      <c r="F7" s="839"/>
      <c r="G7" s="840">
        <f t="shared" ref="G7:G14" si="0">C7+E7</f>
        <v>0</v>
      </c>
    </row>
    <row r="8" spans="1:9" ht="21.95" customHeight="1" x14ac:dyDescent="0.2">
      <c r="A8" s="982" t="s">
        <v>437</v>
      </c>
      <c r="B8" s="983"/>
      <c r="C8" s="830">
        <f>gesamt_Koro_mitHLM</f>
        <v>0</v>
      </c>
      <c r="D8" s="834"/>
      <c r="E8" s="830">
        <f>gesamt_Koro_ohneHLM</f>
        <v>0</v>
      </c>
      <c r="F8" s="841"/>
      <c r="G8" s="842">
        <f t="shared" si="0"/>
        <v>0</v>
      </c>
    </row>
    <row r="9" spans="1:9" ht="26.25" customHeight="1" x14ac:dyDescent="0.2">
      <c r="A9" s="984" t="s">
        <v>85</v>
      </c>
      <c r="B9" s="985"/>
      <c r="C9" s="830">
        <f>gesamt_kon_mitHLM</f>
        <v>0</v>
      </c>
      <c r="D9" s="834"/>
      <c r="E9" s="830">
        <f>gesamt_kon_ohneHLM</f>
        <v>0</v>
      </c>
      <c r="F9" s="841"/>
      <c r="G9" s="842">
        <f t="shared" si="0"/>
        <v>0</v>
      </c>
    </row>
    <row r="10" spans="1:9" ht="21.95" customHeight="1" x14ac:dyDescent="0.2">
      <c r="A10" s="986" t="s">
        <v>619</v>
      </c>
      <c r="B10" s="987"/>
      <c r="C10" s="830">
        <f>gesamt_Aorta_mitHLM</f>
        <v>0</v>
      </c>
      <c r="D10" s="835"/>
      <c r="E10" s="830">
        <f>gesamt_Aorta_ohneHLM</f>
        <v>0</v>
      </c>
      <c r="F10" s="836"/>
      <c r="G10" s="842">
        <f t="shared" si="0"/>
        <v>0</v>
      </c>
      <c r="I10" s="403"/>
    </row>
    <row r="11" spans="1:9" ht="21.95" customHeight="1" x14ac:dyDescent="0.25">
      <c r="A11" s="315" t="s">
        <v>624</v>
      </c>
      <c r="B11" s="422"/>
      <c r="C11" s="830">
        <f>gesamt_andereHerz_mitHLM</f>
        <v>0</v>
      </c>
      <c r="D11" s="835"/>
      <c r="E11" s="830">
        <f>gesamt_andereHerz_ohneHLM</f>
        <v>0</v>
      </c>
      <c r="F11" s="836"/>
      <c r="G11" s="842">
        <f t="shared" si="0"/>
        <v>0</v>
      </c>
      <c r="I11" s="403"/>
    </row>
    <row r="12" spans="1:9" ht="21.95" customHeight="1" thickBot="1" x14ac:dyDescent="0.3">
      <c r="A12" s="314" t="s">
        <v>620</v>
      </c>
      <c r="B12" s="423"/>
      <c r="C12" s="830">
        <f>gesamt_AD_mitHLM</f>
        <v>0</v>
      </c>
      <c r="D12" s="835"/>
      <c r="E12" s="831">
        <f>gesamt_AD_ohneHLM</f>
        <v>0</v>
      </c>
      <c r="F12" s="836"/>
      <c r="G12" s="842">
        <f t="shared" si="0"/>
        <v>0</v>
      </c>
      <c r="I12" s="403"/>
    </row>
    <row r="13" spans="1:9" ht="21.95" customHeight="1" thickTop="1" x14ac:dyDescent="0.25">
      <c r="A13" s="315" t="s">
        <v>621</v>
      </c>
      <c r="B13" s="422"/>
      <c r="C13" s="830">
        <f>gesamt_SMICD_mitHLM</f>
        <v>0</v>
      </c>
      <c r="D13" s="836"/>
      <c r="E13" s="843">
        <f>gesamt_SMICD_ohneHLM</f>
        <v>0</v>
      </c>
      <c r="F13" s="844"/>
      <c r="G13" s="842">
        <f t="shared" si="0"/>
        <v>0</v>
      </c>
    </row>
    <row r="14" spans="1:9" ht="30.75" customHeight="1" thickBot="1" x14ac:dyDescent="0.25">
      <c r="A14" s="988" t="s">
        <v>86</v>
      </c>
      <c r="B14" s="989"/>
      <c r="C14" s="831">
        <f>gesamt_weitere_mitHLM</f>
        <v>0</v>
      </c>
      <c r="D14" s="837"/>
      <c r="E14" s="845">
        <f>gesamt_weitere_ohneHLM</f>
        <v>0</v>
      </c>
      <c r="F14" s="846"/>
      <c r="G14" s="845">
        <f t="shared" si="0"/>
        <v>0</v>
      </c>
      <c r="H14" s="313" t="s">
        <v>66</v>
      </c>
    </row>
    <row r="15" spans="1:9" ht="21.95" customHeight="1" thickTop="1" x14ac:dyDescent="0.2">
      <c r="A15" s="966" t="s">
        <v>202</v>
      </c>
      <c r="B15" s="967"/>
      <c r="C15" s="832">
        <f>SUM(C7:C14)</f>
        <v>0</v>
      </c>
      <c r="D15" s="838">
        <f>SUM(D7:D14)</f>
        <v>0</v>
      </c>
      <c r="E15" s="847">
        <f>SUM(E7:E14)</f>
        <v>0</v>
      </c>
      <c r="F15" s="838">
        <f>SUM(F7:F14)</f>
        <v>0</v>
      </c>
      <c r="G15" s="838">
        <f>SUM(G7:G14)</f>
        <v>0</v>
      </c>
    </row>
    <row r="16" spans="1:9" ht="15" customHeight="1" thickBot="1" x14ac:dyDescent="0.25">
      <c r="A16" s="404"/>
      <c r="H16" s="313"/>
    </row>
    <row r="17" spans="1:7" ht="21" customHeight="1" thickTop="1" thickBot="1" x14ac:dyDescent="0.3">
      <c r="A17" s="405"/>
      <c r="B17" s="406"/>
      <c r="C17" s="406"/>
      <c r="D17" s="406"/>
      <c r="E17" s="406"/>
      <c r="F17" s="407" t="s">
        <v>555</v>
      </c>
      <c r="G17" s="848">
        <f>gesamt_Herzeingriffe</f>
        <v>0</v>
      </c>
    </row>
    <row r="18" spans="1:7" ht="15" thickTop="1" x14ac:dyDescent="0.2">
      <c r="B18" s="408"/>
      <c r="C18" s="409"/>
      <c r="D18" s="403"/>
      <c r="G18" s="410"/>
    </row>
    <row r="19" spans="1:7" ht="13.5" customHeight="1" x14ac:dyDescent="0.2"/>
    <row r="20" spans="1:7" ht="21.95" customHeight="1" x14ac:dyDescent="0.2">
      <c r="C20" s="417" t="s">
        <v>69</v>
      </c>
      <c r="D20" s="418" t="s">
        <v>200</v>
      </c>
    </row>
    <row r="21" spans="1:7" ht="21.95" customHeight="1" x14ac:dyDescent="0.2">
      <c r="A21" s="420" t="s">
        <v>385</v>
      </c>
      <c r="B21" s="313"/>
      <c r="C21" s="424" t="s">
        <v>465</v>
      </c>
      <c r="D21" s="850"/>
      <c r="E21" s="313"/>
      <c r="F21" s="973" t="s">
        <v>383</v>
      </c>
      <c r="G21" s="974"/>
    </row>
    <row r="22" spans="1:7" ht="21.95" customHeight="1" x14ac:dyDescent="0.2">
      <c r="A22" s="849"/>
      <c r="B22" s="313"/>
      <c r="C22" s="425" t="s">
        <v>70</v>
      </c>
      <c r="D22" s="851"/>
      <c r="E22" s="313"/>
      <c r="F22" s="980"/>
      <c r="G22" s="981"/>
    </row>
    <row r="23" spans="1:7" ht="21.95" customHeight="1" x14ac:dyDescent="0.2">
      <c r="A23" s="420" t="s">
        <v>386</v>
      </c>
      <c r="B23" s="313"/>
      <c r="C23" s="425" t="s">
        <v>71</v>
      </c>
      <c r="D23" s="851"/>
      <c r="E23" s="313"/>
      <c r="F23" s="964"/>
      <c r="G23" s="965"/>
    </row>
    <row r="24" spans="1:7" ht="21.95" customHeight="1" x14ac:dyDescent="0.2">
      <c r="A24" s="849"/>
      <c r="B24" s="313"/>
      <c r="C24" s="425" t="s">
        <v>777</v>
      </c>
      <c r="D24" s="851"/>
      <c r="E24" s="313"/>
      <c r="F24" s="972"/>
      <c r="G24" s="972"/>
    </row>
    <row r="25" spans="1:7" ht="21.95" customHeight="1" x14ac:dyDescent="0.2">
      <c r="A25" s="420" t="s">
        <v>387</v>
      </c>
      <c r="B25" s="313"/>
      <c r="C25" s="425" t="s">
        <v>778</v>
      </c>
      <c r="D25" s="851"/>
      <c r="E25" s="313"/>
      <c r="F25" s="313"/>
      <c r="G25" s="313"/>
    </row>
    <row r="26" spans="1:7" ht="21.95" customHeight="1" x14ac:dyDescent="0.2">
      <c r="A26" s="849"/>
      <c r="B26" s="313"/>
      <c r="C26" s="425" t="s">
        <v>779</v>
      </c>
      <c r="D26" s="851"/>
      <c r="E26" s="313"/>
      <c r="F26" s="313"/>
      <c r="G26" s="313"/>
    </row>
    <row r="27" spans="1:7" ht="21.95" customHeight="1" x14ac:dyDescent="0.2">
      <c r="A27" s="313"/>
      <c r="B27" s="313"/>
      <c r="C27" s="425" t="s">
        <v>780</v>
      </c>
      <c r="D27" s="851"/>
      <c r="E27" s="313"/>
      <c r="F27" s="313"/>
      <c r="G27" s="313"/>
    </row>
    <row r="28" spans="1:7" ht="21.95" customHeight="1" x14ac:dyDescent="0.2">
      <c r="A28" s="313"/>
      <c r="B28" s="313"/>
      <c r="C28" s="425" t="s">
        <v>781</v>
      </c>
      <c r="D28" s="851"/>
      <c r="E28" s="313"/>
      <c r="F28" s="313"/>
      <c r="G28" s="313"/>
    </row>
    <row r="29" spans="1:7" ht="21.95" customHeight="1" x14ac:dyDescent="0.2">
      <c r="A29" s="313"/>
      <c r="B29" s="313"/>
      <c r="C29" s="425" t="s">
        <v>782</v>
      </c>
      <c r="D29" s="851"/>
      <c r="E29" s="313"/>
      <c r="F29" s="313"/>
      <c r="G29" s="403"/>
    </row>
    <row r="30" spans="1:7" ht="21.95" customHeight="1" x14ac:dyDescent="0.2">
      <c r="A30" s="313"/>
      <c r="B30" s="313"/>
      <c r="C30" s="426" t="s">
        <v>622</v>
      </c>
      <c r="D30" s="852"/>
      <c r="E30" s="313"/>
      <c r="F30" s="313"/>
      <c r="G30" s="313"/>
    </row>
    <row r="31" spans="1:7" ht="25.5" customHeight="1" x14ac:dyDescent="0.2">
      <c r="A31" s="313"/>
      <c r="B31" s="313"/>
      <c r="C31" s="419" t="s">
        <v>202</v>
      </c>
      <c r="D31" s="853">
        <f>SUM(D21:D30)</f>
        <v>0</v>
      </c>
      <c r="E31" s="970"/>
      <c r="F31" s="971"/>
      <c r="G31" s="971"/>
    </row>
    <row r="32" spans="1:7" ht="15" x14ac:dyDescent="0.2">
      <c r="C32" s="411"/>
      <c r="D32" s="70" t="str">
        <f>IF(D31&lt;&gt;Gesamt!G17,"Diese Zahl stimmt nicht mit der Gesamtsumme der Eingriffe am Herzen überein!","")</f>
        <v/>
      </c>
      <c r="E32" s="412"/>
      <c r="F32" s="412"/>
      <c r="G32" s="412"/>
    </row>
    <row r="35" spans="1:8" ht="15" x14ac:dyDescent="0.25">
      <c r="A35" s="402" t="str">
        <f>CONCATENATE("1.2. Warteliste: Wieviele Patienten sind bei Ihnen zum Stichtag 31.12.",YEAR(Start!A2))</f>
        <v>1.2. Warteliste: Wieviele Patienten sind bei Ihnen zum Stichtag 31.12.2025</v>
      </c>
    </row>
    <row r="36" spans="1:8" ht="15" x14ac:dyDescent="0.25">
      <c r="A36" s="402" t="s">
        <v>845</v>
      </c>
    </row>
    <row r="38" spans="1:8" ht="19.899999999999999" customHeight="1" x14ac:dyDescent="0.2">
      <c r="A38" s="968" t="s">
        <v>623</v>
      </c>
      <c r="B38" s="975" t="s">
        <v>630</v>
      </c>
      <c r="C38" s="976"/>
      <c r="D38" s="977"/>
      <c r="E38" s="968" t="s">
        <v>625</v>
      </c>
      <c r="F38" s="968" t="s">
        <v>626</v>
      </c>
      <c r="G38" s="978" t="s">
        <v>627</v>
      </c>
      <c r="H38" s="413"/>
    </row>
    <row r="39" spans="1:8" ht="25.5" x14ac:dyDescent="0.2">
      <c r="A39" s="969"/>
      <c r="B39" s="414" t="s">
        <v>628</v>
      </c>
      <c r="C39" s="414" t="s">
        <v>629</v>
      </c>
      <c r="D39" s="414" t="s">
        <v>238</v>
      </c>
      <c r="E39" s="969"/>
      <c r="F39" s="969"/>
      <c r="G39" s="979"/>
      <c r="H39" s="56"/>
    </row>
    <row r="40" spans="1:8" ht="21.6" customHeight="1" x14ac:dyDescent="0.2">
      <c r="A40" s="285"/>
      <c r="B40" s="285"/>
      <c r="C40" s="285"/>
      <c r="D40" s="285"/>
      <c r="E40" s="285"/>
      <c r="F40" s="285"/>
      <c r="G40" s="166"/>
    </row>
  </sheetData>
  <mergeCells count="20">
    <mergeCell ref="A8:B8"/>
    <mergeCell ref="A9:B9"/>
    <mergeCell ref="A10:B10"/>
    <mergeCell ref="A14:B14"/>
    <mergeCell ref="A1:D1"/>
    <mergeCell ref="A2:G2"/>
    <mergeCell ref="C3:G5"/>
    <mergeCell ref="A6:B6"/>
    <mergeCell ref="A7:B7"/>
    <mergeCell ref="F23:G23"/>
    <mergeCell ref="A15:B15"/>
    <mergeCell ref="A38:A39"/>
    <mergeCell ref="E31:G31"/>
    <mergeCell ref="F24:G24"/>
    <mergeCell ref="F21:G21"/>
    <mergeCell ref="B38:D38"/>
    <mergeCell ref="E38:E39"/>
    <mergeCell ref="F38:F39"/>
    <mergeCell ref="G38:G39"/>
    <mergeCell ref="F22:G22"/>
  </mergeCells>
  <phoneticPr fontId="0" type="noConversion"/>
  <pageMargins left="0.6692913385826772" right="0.6692913385826772" top="0.98425196850393704" bottom="0.78740157480314965" header="0.51181102362204722" footer="0.51181102362204722"/>
  <pageSetup paperSize="9" scale="93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>
    <tabColor indexed="44"/>
  </sheetPr>
  <dimension ref="A1:F23"/>
  <sheetViews>
    <sheetView workbookViewId="0">
      <selection activeCell="H21" sqref="H21"/>
    </sheetView>
  </sheetViews>
  <sheetFormatPr baseColWidth="10" defaultRowHeight="14.25" x14ac:dyDescent="0.2"/>
  <cols>
    <col min="1" max="1" width="11" style="169"/>
    <col min="2" max="2" width="26.5" style="169" customWidth="1"/>
    <col min="3" max="3" width="3.875" style="169" customWidth="1"/>
    <col min="4" max="16384" width="11" style="169"/>
  </cols>
  <sheetData>
    <row r="1" spans="1:6" ht="15" x14ac:dyDescent="0.25">
      <c r="A1" s="168"/>
      <c r="F1" s="875" t="str">
        <f>CONCATENATE("Fragebogen zur DGTHG-Leistungsstatistik ",Gesamt!$E$1,", Seite 2")</f>
        <v>Fragebogen zur DGTHG-Leistungsstatistik 2025, Seite 2</v>
      </c>
    </row>
    <row r="2" spans="1:6" ht="37.5" customHeight="1" x14ac:dyDescent="0.25">
      <c r="A2" s="168" t="s">
        <v>567</v>
      </c>
    </row>
    <row r="3" spans="1:6" ht="24.95" customHeight="1" x14ac:dyDescent="0.25">
      <c r="B3" s="170" t="s">
        <v>783</v>
      </c>
      <c r="C3" s="171"/>
      <c r="D3" s="172" t="s">
        <v>200</v>
      </c>
    </row>
    <row r="4" spans="1:6" ht="24.95" customHeight="1" x14ac:dyDescent="0.2">
      <c r="B4" s="173" t="s">
        <v>784</v>
      </c>
      <c r="C4" s="174"/>
      <c r="D4" s="825"/>
    </row>
    <row r="5" spans="1:6" ht="24.95" customHeight="1" x14ac:dyDescent="0.2">
      <c r="B5" s="175" t="s">
        <v>256</v>
      </c>
      <c r="C5" s="176"/>
      <c r="D5" s="826"/>
    </row>
    <row r="6" spans="1:6" ht="24.95" customHeight="1" x14ac:dyDescent="0.2">
      <c r="B6" s="175" t="s">
        <v>257</v>
      </c>
      <c r="C6" s="176"/>
      <c r="D6" s="826"/>
    </row>
    <row r="7" spans="1:6" ht="24.95" customHeight="1" x14ac:dyDescent="0.2">
      <c r="B7" s="175" t="s">
        <v>258</v>
      </c>
      <c r="C7" s="176"/>
      <c r="D7" s="826"/>
    </row>
    <row r="8" spans="1:6" ht="24.95" customHeight="1" x14ac:dyDescent="0.2">
      <c r="B8" s="175" t="s">
        <v>259</v>
      </c>
      <c r="C8" s="176"/>
      <c r="D8" s="826"/>
    </row>
    <row r="9" spans="1:6" ht="24.95" customHeight="1" x14ac:dyDescent="0.2">
      <c r="B9" s="175" t="s">
        <v>260</v>
      </c>
      <c r="C9" s="176"/>
      <c r="D9" s="826"/>
    </row>
    <row r="10" spans="1:6" ht="24.95" customHeight="1" x14ac:dyDescent="0.2">
      <c r="B10" s="175" t="s">
        <v>261</v>
      </c>
      <c r="C10" s="176"/>
      <c r="D10" s="826"/>
    </row>
    <row r="11" spans="1:6" ht="24.95" customHeight="1" x14ac:dyDescent="0.2">
      <c r="B11" s="175" t="s">
        <v>262</v>
      </c>
      <c r="C11" s="176"/>
      <c r="D11" s="826"/>
    </row>
    <row r="12" spans="1:6" ht="24.95" customHeight="1" x14ac:dyDescent="0.2">
      <c r="B12" s="175" t="s">
        <v>263</v>
      </c>
      <c r="C12" s="176"/>
      <c r="D12" s="826"/>
    </row>
    <row r="13" spans="1:6" ht="24.95" customHeight="1" x14ac:dyDescent="0.2">
      <c r="B13" s="175" t="s">
        <v>264</v>
      </c>
      <c r="C13" s="176"/>
      <c r="D13" s="826"/>
    </row>
    <row r="14" spans="1:6" ht="24.95" customHeight="1" x14ac:dyDescent="0.2">
      <c r="B14" s="175" t="s">
        <v>265</v>
      </c>
      <c r="C14" s="176"/>
      <c r="D14" s="826"/>
    </row>
    <row r="15" spans="1:6" ht="24.95" customHeight="1" x14ac:dyDescent="0.2">
      <c r="B15" s="175" t="s">
        <v>266</v>
      </c>
      <c r="C15" s="176"/>
      <c r="D15" s="826"/>
    </row>
    <row r="16" spans="1:6" ht="24.95" customHeight="1" x14ac:dyDescent="0.2">
      <c r="B16" s="175" t="s">
        <v>271</v>
      </c>
      <c r="C16" s="176"/>
      <c r="D16" s="826"/>
    </row>
    <row r="17" spans="2:6" ht="24.95" customHeight="1" x14ac:dyDescent="0.2">
      <c r="B17" s="175" t="s">
        <v>272</v>
      </c>
      <c r="C17" s="176"/>
      <c r="D17" s="826"/>
    </row>
    <row r="18" spans="2:6" ht="24.95" customHeight="1" x14ac:dyDescent="0.2">
      <c r="B18" s="175" t="s">
        <v>273</v>
      </c>
      <c r="C18" s="176"/>
      <c r="D18" s="826"/>
    </row>
    <row r="19" spans="2:6" ht="24.95" customHeight="1" x14ac:dyDescent="0.2">
      <c r="B19" s="175" t="s">
        <v>274</v>
      </c>
      <c r="C19" s="176"/>
      <c r="D19" s="826"/>
    </row>
    <row r="20" spans="2:6" ht="24.95" customHeight="1" x14ac:dyDescent="0.2">
      <c r="B20" s="177" t="s">
        <v>275</v>
      </c>
      <c r="C20" s="178"/>
      <c r="D20" s="827"/>
    </row>
    <row r="21" spans="2:6" ht="24.95" customHeight="1" x14ac:dyDescent="0.2">
      <c r="B21" s="179" t="s">
        <v>202</v>
      </c>
      <c r="C21" s="180"/>
      <c r="D21" s="828">
        <f>SUM(D4:D20)</f>
        <v>0</v>
      </c>
      <c r="E21" s="181" t="str">
        <f>IF(D21&lt;&gt;Gesamt!G17,"Diese Zahl stimmt nicht mit der Gesamtsumme der Eingriffe am Herzen überein!","")</f>
        <v/>
      </c>
    </row>
    <row r="22" spans="2:6" ht="15" x14ac:dyDescent="0.2">
      <c r="D22" s="70"/>
      <c r="E22" s="309"/>
      <c r="F22" s="309"/>
    </row>
    <row r="23" spans="2:6" x14ac:dyDescent="0.2">
      <c r="D23" s="309"/>
      <c r="E23" s="309"/>
      <c r="F23" s="309"/>
    </row>
  </sheetData>
  <phoneticPr fontId="23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>
    <tabColor indexed="44"/>
    <pageSetUpPr fitToPage="1"/>
  </sheetPr>
  <dimension ref="A1:J52"/>
  <sheetViews>
    <sheetView workbookViewId="0">
      <pane ySplit="5" topLeftCell="A24" activePane="bottomLeft" state="frozen"/>
      <selection activeCell="A2" sqref="A2:I2"/>
      <selection pane="bottomLeft" activeCell="G49" sqref="G49"/>
    </sheetView>
  </sheetViews>
  <sheetFormatPr baseColWidth="10" defaultRowHeight="14.25" x14ac:dyDescent="0.2"/>
  <cols>
    <col min="1" max="1" width="10.75" style="5" customWidth="1"/>
    <col min="2" max="2" width="27.125" style="1" customWidth="1"/>
    <col min="3" max="3" width="5.375" style="2" customWidth="1"/>
    <col min="4" max="4" width="7.75" style="2" customWidth="1"/>
    <col min="5" max="5" width="9.5" style="2" customWidth="1"/>
    <col min="6" max="6" width="4.875" style="3" customWidth="1"/>
    <col min="7" max="7" width="7.75" style="4" customWidth="1"/>
    <col min="8" max="8" width="9.125" style="4" customWidth="1"/>
    <col min="9" max="9" width="2.5" style="4" customWidth="1"/>
    <col min="10" max="10" width="6.875" style="4" customWidth="1"/>
    <col min="11" max="11" width="5.25" style="4" customWidth="1"/>
    <col min="12" max="16384" width="11" style="4"/>
  </cols>
  <sheetData>
    <row r="1" spans="1:9" ht="15" x14ac:dyDescent="0.25">
      <c r="A1" s="8"/>
      <c r="H1" s="875" t="str">
        <f>CONCATENATE("Fragebogen zur DGTHG-Leistungsstatistik ",Gesamt!$E$1,", Seite 3")</f>
        <v>Fragebogen zur DGTHG-Leistungsstatistik 2025, Seite 3</v>
      </c>
    </row>
    <row r="2" spans="1:9" ht="15" x14ac:dyDescent="0.25">
      <c r="A2" s="8" t="s">
        <v>442</v>
      </c>
    </row>
    <row r="3" spans="1:9" ht="15" x14ac:dyDescent="0.25">
      <c r="A3" s="8" t="s">
        <v>384</v>
      </c>
    </row>
    <row r="4" spans="1:9" x14ac:dyDescent="0.2">
      <c r="A4" s="94"/>
      <c r="B4" s="69"/>
      <c r="C4" s="1017" t="s">
        <v>217</v>
      </c>
      <c r="D4" s="1018"/>
      <c r="E4" s="1012"/>
      <c r="F4" s="1024" t="s">
        <v>218</v>
      </c>
      <c r="G4" s="1025"/>
      <c r="H4" s="1009"/>
      <c r="I4" s="31"/>
    </row>
    <row r="5" spans="1:9" x14ac:dyDescent="0.2">
      <c r="A5" s="42"/>
      <c r="B5" s="52"/>
      <c r="C5" s="46"/>
      <c r="D5" s="36" t="s">
        <v>200</v>
      </c>
      <c r="E5" s="43" t="s">
        <v>201</v>
      </c>
      <c r="F5" s="37"/>
      <c r="G5" s="36" t="s">
        <v>200</v>
      </c>
      <c r="H5" s="35" t="s">
        <v>201</v>
      </c>
      <c r="I5" s="32"/>
    </row>
    <row r="6" spans="1:9" ht="18.95" customHeight="1" x14ac:dyDescent="0.2">
      <c r="A6" s="39" t="s">
        <v>443</v>
      </c>
      <c r="B6" s="53" t="s">
        <v>650</v>
      </c>
      <c r="C6" s="47" t="s">
        <v>651</v>
      </c>
      <c r="D6" s="685"/>
      <c r="E6" s="691"/>
      <c r="F6" s="38" t="s">
        <v>652</v>
      </c>
      <c r="G6" s="685"/>
      <c r="H6" s="702"/>
      <c r="I6" s="33"/>
    </row>
    <row r="7" spans="1:9" ht="18.95" customHeight="1" x14ac:dyDescent="0.2">
      <c r="A7" s="40"/>
      <c r="B7" s="54" t="s">
        <v>653</v>
      </c>
      <c r="C7" s="48" t="s">
        <v>654</v>
      </c>
      <c r="D7" s="686"/>
      <c r="E7" s="694"/>
      <c r="F7" s="44" t="s">
        <v>655</v>
      </c>
      <c r="G7" s="686"/>
      <c r="H7" s="703"/>
      <c r="I7" s="33"/>
    </row>
    <row r="8" spans="1:9" ht="24" x14ac:dyDescent="0.2">
      <c r="A8" s="40"/>
      <c r="B8" s="659" t="s">
        <v>394</v>
      </c>
      <c r="C8" s="48" t="s">
        <v>840</v>
      </c>
      <c r="D8" s="686"/>
      <c r="E8" s="694"/>
      <c r="F8" s="44" t="s">
        <v>841</v>
      </c>
      <c r="G8" s="686"/>
      <c r="H8" s="703"/>
      <c r="I8" s="33"/>
    </row>
    <row r="9" spans="1:9" ht="18.95" customHeight="1" x14ac:dyDescent="0.2">
      <c r="A9" s="40"/>
      <c r="B9" s="54" t="s">
        <v>656</v>
      </c>
      <c r="C9" s="48" t="s">
        <v>657</v>
      </c>
      <c r="D9" s="686"/>
      <c r="E9" s="694"/>
      <c r="F9" s="44" t="s">
        <v>658</v>
      </c>
      <c r="G9" s="686"/>
      <c r="H9" s="703"/>
      <c r="I9" s="33"/>
    </row>
    <row r="10" spans="1:9" ht="18.95" customHeight="1" x14ac:dyDescent="0.2">
      <c r="A10" s="41"/>
      <c r="B10" s="55" t="s">
        <v>659</v>
      </c>
      <c r="C10" s="49" t="s">
        <v>660</v>
      </c>
      <c r="D10" s="687"/>
      <c r="E10" s="698"/>
      <c r="F10" s="45" t="s">
        <v>661</v>
      </c>
      <c r="G10" s="687"/>
      <c r="H10" s="704"/>
      <c r="I10" s="33"/>
    </row>
    <row r="11" spans="1:9" ht="18.95" customHeight="1" x14ac:dyDescent="0.2">
      <c r="A11" s="39" t="s">
        <v>494</v>
      </c>
      <c r="B11" s="53" t="s">
        <v>650</v>
      </c>
      <c r="C11" s="50" t="s">
        <v>662</v>
      </c>
      <c r="D11" s="685"/>
      <c r="E11" s="691"/>
      <c r="F11" s="38" t="s">
        <v>663</v>
      </c>
      <c r="G11" s="685"/>
      <c r="H11" s="702"/>
      <c r="I11" s="33"/>
    </row>
    <row r="12" spans="1:9" ht="18.95" customHeight="1" x14ac:dyDescent="0.2">
      <c r="A12" s="40"/>
      <c r="B12" s="54" t="s">
        <v>653</v>
      </c>
      <c r="C12" s="48" t="s">
        <v>664</v>
      </c>
      <c r="D12" s="686"/>
      <c r="E12" s="694"/>
      <c r="F12" s="44" t="s">
        <v>665</v>
      </c>
      <c r="G12" s="686"/>
      <c r="H12" s="703"/>
      <c r="I12" s="33"/>
    </row>
    <row r="13" spans="1:9" ht="18.95" customHeight="1" x14ac:dyDescent="0.2">
      <c r="A13" s="40"/>
      <c r="B13" s="54" t="s">
        <v>656</v>
      </c>
      <c r="C13" s="48" t="s">
        <v>666</v>
      </c>
      <c r="D13" s="686"/>
      <c r="E13" s="694"/>
      <c r="F13" s="44" t="s">
        <v>667</v>
      </c>
      <c r="G13" s="686"/>
      <c r="H13" s="703"/>
      <c r="I13" s="33"/>
    </row>
    <row r="14" spans="1:9" ht="18.95" customHeight="1" x14ac:dyDescent="0.2">
      <c r="A14" s="41"/>
      <c r="B14" s="55" t="s">
        <v>659</v>
      </c>
      <c r="C14" s="49" t="s">
        <v>668</v>
      </c>
      <c r="D14" s="687"/>
      <c r="E14" s="698"/>
      <c r="F14" s="45" t="s">
        <v>669</v>
      </c>
      <c r="G14" s="687"/>
      <c r="H14" s="704"/>
      <c r="I14" s="33"/>
    </row>
    <row r="15" spans="1:9" ht="18.95" customHeight="1" x14ac:dyDescent="0.2">
      <c r="A15" s="1026" t="s">
        <v>670</v>
      </c>
      <c r="B15" s="53" t="s">
        <v>650</v>
      </c>
      <c r="C15" s="50" t="s">
        <v>671</v>
      </c>
      <c r="D15" s="685"/>
      <c r="E15" s="691"/>
      <c r="F15" s="38" t="s">
        <v>672</v>
      </c>
      <c r="G15" s="685"/>
      <c r="H15" s="702"/>
      <c r="I15" s="33"/>
    </row>
    <row r="16" spans="1:9" ht="18.95" customHeight="1" x14ac:dyDescent="0.2">
      <c r="A16" s="1028"/>
      <c r="B16" s="54" t="s">
        <v>653</v>
      </c>
      <c r="C16" s="48" t="s">
        <v>673</v>
      </c>
      <c r="D16" s="686"/>
      <c r="E16" s="694"/>
      <c r="F16" s="44" t="s">
        <v>674</v>
      </c>
      <c r="G16" s="686"/>
      <c r="H16" s="703"/>
      <c r="I16" s="33"/>
    </row>
    <row r="17" spans="1:9" ht="18.95" customHeight="1" x14ac:dyDescent="0.2">
      <c r="A17" s="40"/>
      <c r="B17" s="54" t="s">
        <v>656</v>
      </c>
      <c r="C17" s="48" t="s">
        <v>675</v>
      </c>
      <c r="D17" s="686"/>
      <c r="E17" s="694"/>
      <c r="F17" s="44" t="s">
        <v>676</v>
      </c>
      <c r="G17" s="686"/>
      <c r="H17" s="703"/>
      <c r="I17" s="33"/>
    </row>
    <row r="18" spans="1:9" ht="18.95" customHeight="1" x14ac:dyDescent="0.2">
      <c r="A18" s="41"/>
      <c r="B18" s="55" t="s">
        <v>659</v>
      </c>
      <c r="C18" s="49" t="s">
        <v>677</v>
      </c>
      <c r="D18" s="687"/>
      <c r="E18" s="698"/>
      <c r="F18" s="45" t="s">
        <v>678</v>
      </c>
      <c r="G18" s="687"/>
      <c r="H18" s="704"/>
      <c r="I18" s="33"/>
    </row>
    <row r="19" spans="1:9" ht="18.95" customHeight="1" x14ac:dyDescent="0.2">
      <c r="A19" s="1026" t="s">
        <v>679</v>
      </c>
      <c r="B19" s="53" t="s">
        <v>650</v>
      </c>
      <c r="C19" s="50" t="s">
        <v>680</v>
      </c>
      <c r="D19" s="685"/>
      <c r="E19" s="691"/>
      <c r="F19" s="38" t="s">
        <v>681</v>
      </c>
      <c r="G19" s="685"/>
      <c r="H19" s="702"/>
      <c r="I19" s="33"/>
    </row>
    <row r="20" spans="1:9" ht="18.95" customHeight="1" x14ac:dyDescent="0.2">
      <c r="A20" s="1027"/>
      <c r="B20" s="54" t="s">
        <v>653</v>
      </c>
      <c r="C20" s="48" t="s">
        <v>682</v>
      </c>
      <c r="D20" s="686"/>
      <c r="E20" s="694"/>
      <c r="F20" s="44" t="s">
        <v>683</v>
      </c>
      <c r="G20" s="686"/>
      <c r="H20" s="703"/>
      <c r="I20" s="33"/>
    </row>
    <row r="21" spans="1:9" ht="18.95" customHeight="1" x14ac:dyDescent="0.2">
      <c r="A21" s="40"/>
      <c r="B21" s="54" t="s">
        <v>656</v>
      </c>
      <c r="C21" s="48" t="s">
        <v>684</v>
      </c>
      <c r="D21" s="686"/>
      <c r="E21" s="694"/>
      <c r="F21" s="44" t="s">
        <v>685</v>
      </c>
      <c r="G21" s="686"/>
      <c r="H21" s="703"/>
      <c r="I21" s="33"/>
    </row>
    <row r="22" spans="1:9" ht="18.95" customHeight="1" x14ac:dyDescent="0.2">
      <c r="A22" s="41"/>
      <c r="B22" s="55" t="s">
        <v>659</v>
      </c>
      <c r="C22" s="49" t="s">
        <v>686</v>
      </c>
      <c r="D22" s="687"/>
      <c r="E22" s="698"/>
      <c r="F22" s="45" t="s">
        <v>687</v>
      </c>
      <c r="G22" s="687"/>
      <c r="H22" s="704"/>
      <c r="I22" s="33"/>
    </row>
    <row r="23" spans="1:9" ht="18.95" customHeight="1" x14ac:dyDescent="0.2">
      <c r="A23" s="1029" t="s">
        <v>688</v>
      </c>
      <c r="B23" s="254" t="s">
        <v>689</v>
      </c>
      <c r="C23" s="50" t="s">
        <v>690</v>
      </c>
      <c r="D23" s="685"/>
      <c r="E23" s="691"/>
      <c r="F23" s="38" t="s">
        <v>691</v>
      </c>
      <c r="G23" s="685"/>
      <c r="H23" s="702"/>
      <c r="I23" s="33"/>
    </row>
    <row r="24" spans="1:9" ht="18.95" customHeight="1" x14ac:dyDescent="0.2">
      <c r="A24" s="1030"/>
      <c r="B24" s="54" t="s">
        <v>692</v>
      </c>
      <c r="C24" s="48" t="s">
        <v>693</v>
      </c>
      <c r="D24" s="686"/>
      <c r="E24" s="694"/>
      <c r="F24" s="44" t="s">
        <v>694</v>
      </c>
      <c r="G24" s="686"/>
      <c r="H24" s="703"/>
      <c r="I24" s="33"/>
    </row>
    <row r="25" spans="1:9" ht="18.95" customHeight="1" x14ac:dyDescent="0.2">
      <c r="A25" s="40"/>
      <c r="B25" s="54" t="s">
        <v>695</v>
      </c>
      <c r="C25" s="48" t="s">
        <v>696</v>
      </c>
      <c r="D25" s="686"/>
      <c r="E25" s="694"/>
      <c r="F25" s="44" t="s">
        <v>697</v>
      </c>
      <c r="G25" s="686"/>
      <c r="H25" s="703"/>
      <c r="I25" s="33"/>
    </row>
    <row r="26" spans="1:9" ht="18.95" customHeight="1" x14ac:dyDescent="0.2">
      <c r="A26" s="41"/>
      <c r="B26" s="55" t="s">
        <v>698</v>
      </c>
      <c r="C26" s="49" t="s">
        <v>699</v>
      </c>
      <c r="D26" s="687"/>
      <c r="E26" s="698"/>
      <c r="F26" s="45" t="s">
        <v>700</v>
      </c>
      <c r="G26" s="687"/>
      <c r="H26" s="704"/>
      <c r="I26" s="33"/>
    </row>
    <row r="27" spans="1:9" ht="18.95" customHeight="1" x14ac:dyDescent="0.2">
      <c r="A27" s="1019" t="s">
        <v>701</v>
      </c>
      <c r="B27" s="255" t="s">
        <v>237</v>
      </c>
      <c r="C27" s="50" t="s">
        <v>89</v>
      </c>
      <c r="D27" s="685"/>
      <c r="E27" s="691"/>
      <c r="F27" s="38" t="s">
        <v>90</v>
      </c>
      <c r="G27" s="685"/>
      <c r="H27" s="702"/>
      <c r="I27" s="33"/>
    </row>
    <row r="28" spans="1:9" ht="18.95" customHeight="1" x14ac:dyDescent="0.2">
      <c r="A28" s="1022"/>
      <c r="B28" s="54" t="s">
        <v>91</v>
      </c>
      <c r="C28" s="48" t="s">
        <v>92</v>
      </c>
      <c r="D28" s="686"/>
      <c r="E28" s="694"/>
      <c r="F28" s="44" t="s">
        <v>93</v>
      </c>
      <c r="G28" s="686"/>
      <c r="H28" s="703"/>
      <c r="I28" s="33"/>
    </row>
    <row r="29" spans="1:9" ht="18.95" customHeight="1" x14ac:dyDescent="0.2">
      <c r="A29" s="1023"/>
      <c r="B29" s="267" t="s">
        <v>559</v>
      </c>
      <c r="C29" s="307" t="s">
        <v>557</v>
      </c>
      <c r="D29" s="674"/>
      <c r="E29" s="699"/>
      <c r="F29" s="308" t="s">
        <v>558</v>
      </c>
      <c r="G29" s="674"/>
      <c r="H29" s="705"/>
      <c r="I29" s="33"/>
    </row>
    <row r="30" spans="1:9" ht="18.95" customHeight="1" x14ac:dyDescent="0.2">
      <c r="A30" s="1019" t="s">
        <v>94</v>
      </c>
      <c r="B30" s="255" t="s">
        <v>508</v>
      </c>
      <c r="C30" s="50" t="s">
        <v>506</v>
      </c>
      <c r="D30" s="685"/>
      <c r="E30" s="691"/>
      <c r="F30" s="38" t="s">
        <v>507</v>
      </c>
      <c r="G30" s="685"/>
      <c r="H30" s="702"/>
      <c r="I30" s="33"/>
    </row>
    <row r="31" spans="1:9" ht="18.95" customHeight="1" x14ac:dyDescent="0.2">
      <c r="A31" s="1020"/>
      <c r="B31" s="54" t="s">
        <v>95</v>
      </c>
      <c r="C31" s="44" t="s">
        <v>327</v>
      </c>
      <c r="D31" s="686"/>
      <c r="E31" s="694"/>
      <c r="F31" s="44" t="s">
        <v>328</v>
      </c>
      <c r="G31" s="686"/>
      <c r="H31" s="703"/>
      <c r="I31" s="33"/>
    </row>
    <row r="32" spans="1:9" ht="18.95" customHeight="1" x14ac:dyDescent="0.2">
      <c r="A32" s="1021"/>
      <c r="B32" s="54" t="s">
        <v>329</v>
      </c>
      <c r="C32" s="48" t="s">
        <v>330</v>
      </c>
      <c r="D32" s="686"/>
      <c r="E32" s="694"/>
      <c r="F32" s="44" t="s">
        <v>331</v>
      </c>
      <c r="G32" s="686"/>
      <c r="H32" s="703"/>
      <c r="I32" s="33"/>
    </row>
    <row r="33" spans="1:10" ht="18.95" customHeight="1" x14ac:dyDescent="0.2">
      <c r="A33" s="257" t="s">
        <v>332</v>
      </c>
      <c r="B33" s="258"/>
      <c r="C33" s="51" t="s">
        <v>333</v>
      </c>
      <c r="D33" s="688"/>
      <c r="E33" s="700"/>
      <c r="F33" s="259" t="s">
        <v>334</v>
      </c>
      <c r="G33" s="688"/>
      <c r="H33" s="706"/>
      <c r="I33" s="33"/>
    </row>
    <row r="34" spans="1:10" ht="18.95" customHeight="1" x14ac:dyDescent="0.2">
      <c r="A34" s="1001" t="s">
        <v>335</v>
      </c>
      <c r="B34" s="255" t="s">
        <v>353</v>
      </c>
      <c r="C34" s="50" t="s">
        <v>336</v>
      </c>
      <c r="D34" s="685"/>
      <c r="E34" s="691"/>
      <c r="F34" s="38" t="s">
        <v>337</v>
      </c>
      <c r="G34" s="685"/>
      <c r="H34" s="702"/>
      <c r="I34" s="3"/>
    </row>
    <row r="35" spans="1:10" ht="18.95" customHeight="1" x14ac:dyDescent="0.2">
      <c r="A35" s="1002"/>
      <c r="B35" s="256" t="s">
        <v>63</v>
      </c>
      <c r="C35" s="49" t="s">
        <v>338</v>
      </c>
      <c r="D35" s="687"/>
      <c r="E35" s="698"/>
      <c r="F35" s="45" t="s">
        <v>339</v>
      </c>
      <c r="G35" s="687"/>
      <c r="H35" s="704"/>
    </row>
    <row r="36" spans="1:10" ht="18.95" customHeight="1" x14ac:dyDescent="0.2">
      <c r="A36" s="257" t="s">
        <v>340</v>
      </c>
      <c r="B36" s="260"/>
      <c r="C36" s="51" t="s">
        <v>341</v>
      </c>
      <c r="D36" s="688"/>
      <c r="E36" s="700"/>
      <c r="F36" s="259" t="s">
        <v>342</v>
      </c>
      <c r="G36" s="688"/>
      <c r="H36" s="706"/>
    </row>
    <row r="37" spans="1:10" ht="18.95" customHeight="1" x14ac:dyDescent="0.2">
      <c r="A37" s="257" t="s">
        <v>343</v>
      </c>
      <c r="B37" s="260"/>
      <c r="C37" s="51" t="s">
        <v>344</v>
      </c>
      <c r="D37" s="688"/>
      <c r="E37" s="700"/>
      <c r="F37" s="259" t="s">
        <v>345</v>
      </c>
      <c r="G37" s="688"/>
      <c r="H37" s="706"/>
    </row>
    <row r="38" spans="1:10" ht="18.95" customHeight="1" thickBot="1" x14ac:dyDescent="0.25">
      <c r="A38" s="257" t="s">
        <v>346</v>
      </c>
      <c r="B38" s="260"/>
      <c r="C38" s="428" t="s">
        <v>347</v>
      </c>
      <c r="D38" s="689"/>
      <c r="E38" s="700"/>
      <c r="F38" s="429" t="s">
        <v>348</v>
      </c>
      <c r="G38" s="689"/>
      <c r="H38" s="706"/>
    </row>
    <row r="39" spans="1:10" ht="18.95" customHeight="1" thickTop="1" thickBot="1" x14ac:dyDescent="0.3">
      <c r="A39" s="34"/>
      <c r="B39" s="427" t="s">
        <v>548</v>
      </c>
      <c r="C39" s="449"/>
      <c r="D39" s="690">
        <f>SUM(D6:D38)</f>
        <v>0</v>
      </c>
      <c r="E39" s="701">
        <f>SUM(E6:E38)</f>
        <v>0</v>
      </c>
      <c r="F39" s="450"/>
      <c r="G39" s="690">
        <f>SUM(G6:G38)</f>
        <v>0</v>
      </c>
      <c r="H39" s="707">
        <f>SUM(H6:H38)</f>
        <v>0</v>
      </c>
      <c r="I39" s="21"/>
    </row>
    <row r="40" spans="1:10" ht="12.6" customHeight="1" thickTop="1" x14ac:dyDescent="0.2">
      <c r="A40" s="1013" t="s">
        <v>538</v>
      </c>
      <c r="B40" s="1014"/>
      <c r="C40" s="1010" t="s">
        <v>203</v>
      </c>
      <c r="D40" s="1011"/>
      <c r="E40" s="1012"/>
      <c r="F40" s="1007" t="s">
        <v>293</v>
      </c>
      <c r="G40" s="1008"/>
      <c r="H40" s="1009"/>
    </row>
    <row r="41" spans="1:10" ht="24.6" customHeight="1" x14ac:dyDescent="0.2">
      <c r="A41" s="1015"/>
      <c r="B41" s="1016"/>
      <c r="C41" s="261"/>
      <c r="D41" s="262" t="s">
        <v>200</v>
      </c>
      <c r="E41" s="263" t="s">
        <v>201</v>
      </c>
      <c r="F41" s="264"/>
      <c r="G41" s="262" t="s">
        <v>200</v>
      </c>
      <c r="H41" s="193" t="s">
        <v>201</v>
      </c>
    </row>
    <row r="42" spans="1:10" hidden="1" x14ac:dyDescent="0.2">
      <c r="A42" s="1005" t="s">
        <v>586</v>
      </c>
      <c r="B42" s="1006"/>
      <c r="C42" s="245" t="s">
        <v>349</v>
      </c>
      <c r="D42" s="311"/>
      <c r="E42" s="312"/>
      <c r="F42" s="289" t="s">
        <v>350</v>
      </c>
      <c r="G42" s="311"/>
      <c r="H42" s="647"/>
      <c r="J42" s="460"/>
    </row>
    <row r="43" spans="1:10" ht="14.25" customHeight="1" x14ac:dyDescent="0.2">
      <c r="A43" s="645" t="s">
        <v>449</v>
      </c>
      <c r="B43" s="255"/>
      <c r="C43" s="265" t="s">
        <v>303</v>
      </c>
      <c r="D43" s="685"/>
      <c r="E43" s="691"/>
      <c r="F43" s="38" t="s">
        <v>305</v>
      </c>
      <c r="G43" s="685"/>
      <c r="H43" s="702"/>
      <c r="J43" s="460"/>
    </row>
    <row r="44" spans="1:10" ht="14.25" customHeight="1" x14ac:dyDescent="0.2">
      <c r="A44" s="1003" t="s">
        <v>450</v>
      </c>
      <c r="B44" s="1004"/>
      <c r="C44" s="288" t="s">
        <v>304</v>
      </c>
      <c r="D44" s="692"/>
      <c r="E44" s="693"/>
      <c r="F44" s="274" t="s">
        <v>306</v>
      </c>
      <c r="G44" s="692"/>
      <c r="H44" s="708"/>
      <c r="J44" s="460"/>
    </row>
    <row r="45" spans="1:10" ht="14.25" customHeight="1" x14ac:dyDescent="0.2">
      <c r="A45" s="268" t="s">
        <v>587</v>
      </c>
      <c r="B45" s="269"/>
      <c r="C45" s="270" t="s">
        <v>351</v>
      </c>
      <c r="D45" s="686"/>
      <c r="E45" s="694"/>
      <c r="F45" s="44" t="s">
        <v>352</v>
      </c>
      <c r="G45" s="686"/>
      <c r="H45" s="703"/>
      <c r="J45" s="460"/>
    </row>
    <row r="46" spans="1:10" ht="14.25" customHeight="1" x14ac:dyDescent="0.2">
      <c r="A46" s="268" t="s">
        <v>588</v>
      </c>
      <c r="B46" s="269"/>
      <c r="C46" s="270" t="s">
        <v>589</v>
      </c>
      <c r="D46" s="686"/>
      <c r="E46" s="694"/>
      <c r="F46" s="44" t="s">
        <v>590</v>
      </c>
      <c r="G46" s="686"/>
      <c r="H46" s="703"/>
      <c r="J46" s="460"/>
    </row>
    <row r="47" spans="1:10" ht="14.25" customHeight="1" x14ac:dyDescent="0.2">
      <c r="A47" s="268" t="s">
        <v>276</v>
      </c>
      <c r="B47" s="269"/>
      <c r="C47" s="270" t="s">
        <v>277</v>
      </c>
      <c r="D47" s="686"/>
      <c r="E47" s="694"/>
      <c r="F47" s="44" t="s">
        <v>278</v>
      </c>
      <c r="G47" s="686"/>
      <c r="H47" s="703"/>
      <c r="J47" s="460"/>
    </row>
    <row r="48" spans="1:10" ht="14.25" customHeight="1" x14ac:dyDescent="0.2">
      <c r="A48" s="268" t="s">
        <v>688</v>
      </c>
      <c r="B48" s="269"/>
      <c r="C48" s="270" t="s">
        <v>72</v>
      </c>
      <c r="D48" s="686"/>
      <c r="E48" s="694"/>
      <c r="F48" s="44" t="s">
        <v>73</v>
      </c>
      <c r="G48" s="686"/>
      <c r="H48" s="703"/>
      <c r="J48" s="460"/>
    </row>
    <row r="49" spans="1:10" ht="14.25" customHeight="1" x14ac:dyDescent="0.2">
      <c r="A49" s="675" t="s">
        <v>87</v>
      </c>
      <c r="B49" s="676"/>
      <c r="C49" s="677" t="s">
        <v>860</v>
      </c>
      <c r="D49" s="679"/>
      <c r="E49" s="695"/>
      <c r="F49" s="678" t="s">
        <v>861</v>
      </c>
      <c r="G49" s="679"/>
      <c r="H49" s="709"/>
      <c r="J49" s="460"/>
    </row>
    <row r="50" spans="1:10" ht="14.25" customHeight="1" thickBot="1" x14ac:dyDescent="0.25">
      <c r="A50" s="680" t="s">
        <v>363</v>
      </c>
      <c r="B50" s="681"/>
      <c r="C50" s="682" t="s">
        <v>364</v>
      </c>
      <c r="D50" s="684"/>
      <c r="E50" s="696"/>
      <c r="F50" s="683" t="s">
        <v>365</v>
      </c>
      <c r="G50" s="684"/>
      <c r="H50" s="710"/>
      <c r="J50" s="460"/>
    </row>
    <row r="51" spans="1:10" ht="18.95" customHeight="1" thickTop="1" thickBot="1" x14ac:dyDescent="0.3">
      <c r="A51" s="648"/>
      <c r="B51" s="649" t="s">
        <v>548</v>
      </c>
      <c r="C51" s="449"/>
      <c r="D51" s="690">
        <f>SUM(D43:D50)</f>
        <v>0</v>
      </c>
      <c r="E51" s="697">
        <f>SUM(E43:E50)</f>
        <v>0</v>
      </c>
      <c r="F51" s="449"/>
      <c r="G51" s="690">
        <f>SUM(G43:G50)</f>
        <v>0</v>
      </c>
      <c r="H51" s="711">
        <f>SUM(H43:H50)</f>
        <v>0</v>
      </c>
    </row>
    <row r="52" spans="1:10" ht="10.9" customHeight="1" thickTop="1" x14ac:dyDescent="0.2">
      <c r="D52" s="18"/>
      <c r="E52" s="18"/>
      <c r="G52" s="3"/>
      <c r="H52" s="3"/>
    </row>
  </sheetData>
  <mergeCells count="13">
    <mergeCell ref="C4:E4"/>
    <mergeCell ref="A30:A32"/>
    <mergeCell ref="A27:A29"/>
    <mergeCell ref="F4:H4"/>
    <mergeCell ref="A19:A20"/>
    <mergeCell ref="A15:A16"/>
    <mergeCell ref="A23:A24"/>
    <mergeCell ref="A34:A35"/>
    <mergeCell ref="A44:B44"/>
    <mergeCell ref="A42:B42"/>
    <mergeCell ref="F40:H40"/>
    <mergeCell ref="C40:E40"/>
    <mergeCell ref="A40:B41"/>
  </mergeCells>
  <phoneticPr fontId="0" type="noConversion"/>
  <pageMargins left="0.78740157480314965" right="0.39370078740157483" top="0.59055118110236227" bottom="0.59055118110236227" header="0.31496062992125984" footer="0.51181102362204722"/>
  <pageSetup paperSize="9" scale="88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>
    <tabColor indexed="44"/>
    <pageSetUpPr fitToPage="1"/>
  </sheetPr>
  <dimension ref="A1:Z27"/>
  <sheetViews>
    <sheetView workbookViewId="0">
      <selection activeCell="R1" sqref="R1"/>
    </sheetView>
  </sheetViews>
  <sheetFormatPr baseColWidth="10" defaultRowHeight="11.25" x14ac:dyDescent="0.2"/>
  <cols>
    <col min="1" max="2" width="2.625" style="12" customWidth="1"/>
    <col min="3" max="3" width="13.25" style="12" customWidth="1"/>
    <col min="4" max="4" width="3.375" style="12" customWidth="1"/>
    <col min="5" max="5" width="4.25" style="12" customWidth="1"/>
    <col min="6" max="6" width="5.625" style="12" customWidth="1"/>
    <col min="7" max="7" width="3.375" style="12" bestFit="1" customWidth="1"/>
    <col min="8" max="9" width="5.625" style="12" customWidth="1"/>
    <col min="10" max="10" width="3.625" style="12" bestFit="1" customWidth="1"/>
    <col min="11" max="12" width="5.625" style="12" customWidth="1"/>
    <col min="13" max="13" width="3.625" style="12" bestFit="1" customWidth="1"/>
    <col min="14" max="15" width="5.625" style="12" customWidth="1"/>
    <col min="16" max="16" width="3.625" style="12" bestFit="1" customWidth="1"/>
    <col min="17" max="18" width="5.625" style="12" customWidth="1"/>
    <col min="19" max="19" width="3.625" style="12" bestFit="1" customWidth="1"/>
    <col min="20" max="20" width="6.5" style="12" customWidth="1"/>
    <col min="21" max="21" width="5.625" style="12" customWidth="1"/>
    <col min="22" max="22" width="6.75" style="12" customWidth="1"/>
    <col min="23" max="23" width="4.5" style="12" customWidth="1"/>
    <col min="24" max="24" width="4.375" style="12" customWidth="1"/>
    <col min="25" max="25" width="6.5" style="12" customWidth="1"/>
    <col min="26" max="26" width="3.875" style="12" customWidth="1"/>
    <col min="27" max="16384" width="11" style="12"/>
  </cols>
  <sheetData>
    <row r="1" spans="1:26" s="7" customFormat="1" ht="15" x14ac:dyDescent="0.25">
      <c r="A1" s="6" t="s">
        <v>388</v>
      </c>
      <c r="B1" s="6"/>
      <c r="C1" s="6"/>
      <c r="E1" s="6"/>
      <c r="F1" s="6"/>
      <c r="Z1" s="30" t="str">
        <f>CONCATENATE("Fragebogen zur DGTHG-Leistungsstatistik ",Gesamt!$E$1,", Seite 4")</f>
        <v>Fragebogen zur DGTHG-Leistungsstatistik 2025, Seite 4</v>
      </c>
    </row>
    <row r="2" spans="1:26" s="7" customFormat="1" ht="15" x14ac:dyDescent="0.25">
      <c r="A2" s="6" t="s">
        <v>785</v>
      </c>
      <c r="B2" s="6"/>
      <c r="C2" s="6"/>
      <c r="E2" s="6"/>
      <c r="F2" s="6"/>
    </row>
    <row r="3" spans="1:26" ht="9.75" customHeight="1" x14ac:dyDescent="0.2"/>
    <row r="4" spans="1:26" ht="12.75" x14ac:dyDescent="0.2">
      <c r="A4" s="138" t="s">
        <v>281</v>
      </c>
      <c r="B4" s="139"/>
      <c r="C4" s="116"/>
      <c r="D4" s="1037" t="s">
        <v>280</v>
      </c>
      <c r="E4" s="1035"/>
      <c r="F4" s="1035"/>
      <c r="G4" s="1037" t="s">
        <v>291</v>
      </c>
      <c r="H4" s="1035"/>
      <c r="I4" s="1035"/>
      <c r="J4" s="1034" t="s">
        <v>209</v>
      </c>
      <c r="K4" s="1035"/>
      <c r="L4" s="1035"/>
      <c r="M4" s="1034" t="s">
        <v>210</v>
      </c>
      <c r="N4" s="1035"/>
      <c r="O4" s="1035"/>
      <c r="P4" s="1034" t="s">
        <v>211</v>
      </c>
      <c r="Q4" s="1035"/>
      <c r="R4" s="1035"/>
      <c r="S4" s="1034" t="s">
        <v>565</v>
      </c>
      <c r="T4" s="1035"/>
      <c r="U4" s="1036"/>
      <c r="V4" s="122"/>
      <c r="W4" s="122"/>
      <c r="X4" s="293"/>
      <c r="Y4" s="1031" t="s">
        <v>107</v>
      </c>
      <c r="Z4" s="295"/>
    </row>
    <row r="5" spans="1:26" ht="17.25" customHeight="1" x14ac:dyDescent="0.2">
      <c r="A5" s="106"/>
      <c r="B5" s="115"/>
      <c r="C5" s="107"/>
      <c r="D5" s="1038" t="s">
        <v>215</v>
      </c>
      <c r="E5" s="1033"/>
      <c r="F5" s="108" t="s">
        <v>201</v>
      </c>
      <c r="G5" s="1038" t="s">
        <v>215</v>
      </c>
      <c r="H5" s="1033"/>
      <c r="I5" s="108" t="s">
        <v>201</v>
      </c>
      <c r="J5" s="1032" t="s">
        <v>215</v>
      </c>
      <c r="K5" s="1033"/>
      <c r="L5" s="108" t="s">
        <v>201</v>
      </c>
      <c r="M5" s="1032" t="s">
        <v>215</v>
      </c>
      <c r="N5" s="1033"/>
      <c r="O5" s="108" t="s">
        <v>201</v>
      </c>
      <c r="P5" s="1032" t="s">
        <v>215</v>
      </c>
      <c r="Q5" s="1033"/>
      <c r="R5" s="108" t="s">
        <v>201</v>
      </c>
      <c r="S5" s="1032" t="s">
        <v>215</v>
      </c>
      <c r="T5" s="1033"/>
      <c r="U5" s="140" t="s">
        <v>201</v>
      </c>
      <c r="V5" s="123" t="s">
        <v>548</v>
      </c>
      <c r="W5" s="141" t="s">
        <v>201</v>
      </c>
      <c r="X5" s="296"/>
      <c r="Y5" s="955"/>
      <c r="Z5" s="297" t="s">
        <v>201</v>
      </c>
    </row>
    <row r="6" spans="1:26" ht="26.25" customHeight="1" x14ac:dyDescent="0.2">
      <c r="A6" s="1043" t="s">
        <v>293</v>
      </c>
      <c r="B6" s="1047" t="s">
        <v>204</v>
      </c>
      <c r="C6" s="117" t="s">
        <v>776</v>
      </c>
      <c r="D6" s="137"/>
      <c r="E6" s="134"/>
      <c r="F6" s="135"/>
      <c r="G6" s="130" t="s">
        <v>706</v>
      </c>
      <c r="H6" s="712"/>
      <c r="I6" s="713"/>
      <c r="J6" s="125" t="s">
        <v>114</v>
      </c>
      <c r="K6" s="712"/>
      <c r="L6" s="713"/>
      <c r="M6" s="125" t="s">
        <v>226</v>
      </c>
      <c r="N6" s="712"/>
      <c r="O6" s="713"/>
      <c r="P6" s="125" t="s">
        <v>227</v>
      </c>
      <c r="Q6" s="712"/>
      <c r="R6" s="713"/>
      <c r="S6" s="125" t="s">
        <v>296</v>
      </c>
      <c r="T6" s="712"/>
      <c r="U6" s="722"/>
      <c r="V6" s="727">
        <f>SUM(T6,Q6,N6,K6,H6)</f>
        <v>0</v>
      </c>
      <c r="W6" s="728">
        <f t="shared" ref="V6:W8" si="0">SUM(U6,R6,O6,L6,I6)</f>
        <v>0</v>
      </c>
      <c r="X6" s="298"/>
      <c r="Y6" s="12" t="s">
        <v>204</v>
      </c>
      <c r="Z6" s="299"/>
    </row>
    <row r="7" spans="1:26" ht="26.25" customHeight="1" x14ac:dyDescent="0.2">
      <c r="A7" s="1044"/>
      <c r="B7" s="1048"/>
      <c r="C7" s="111" t="s">
        <v>527</v>
      </c>
      <c r="D7" s="133"/>
      <c r="E7" s="134"/>
      <c r="F7" s="135"/>
      <c r="G7" s="128" t="str">
        <f>TEXT(VALUE(MID(G6,1,FIND(".",G6,1)-1)),"0")&amp;".12"</f>
        <v>31.12</v>
      </c>
      <c r="H7" s="714"/>
      <c r="I7" s="715"/>
      <c r="J7" s="119" t="str">
        <f>TEXT(VALUE(MID(J6,1,FIND(".",J6,1)-1)),"0")&amp;".12"</f>
        <v>32.12</v>
      </c>
      <c r="K7" s="714"/>
      <c r="L7" s="715"/>
      <c r="M7" s="119" t="str">
        <f>TEXT(VALUE(MID(M6,1,FIND(".",M6,1)-1)),"0")&amp;".12"</f>
        <v>33.12</v>
      </c>
      <c r="N7" s="714"/>
      <c r="O7" s="715"/>
      <c r="P7" s="119" t="str">
        <f>TEXT(VALUE(MID(P6,1,FIND(".",P6,1)-1)),"0")&amp;".12"</f>
        <v>34.12</v>
      </c>
      <c r="Q7" s="714"/>
      <c r="R7" s="715"/>
      <c r="S7" s="119" t="str">
        <f>TEXT(VALUE(MID(S6,1,FIND(".",S6,1)-1)),"0")&amp;".12"</f>
        <v>35.12</v>
      </c>
      <c r="T7" s="714"/>
      <c r="U7" s="723"/>
      <c r="V7" s="729">
        <f>SUM(T7,Q7,N7,K7,H7)</f>
        <v>0</v>
      </c>
      <c r="W7" s="728">
        <f t="shared" si="0"/>
        <v>0</v>
      </c>
      <c r="X7" s="298"/>
      <c r="Y7" s="733">
        <f>SUM(V6:V8)</f>
        <v>0</v>
      </c>
      <c r="Z7" s="733">
        <f>SUM(W6:W8)</f>
        <v>0</v>
      </c>
    </row>
    <row r="8" spans="1:26" ht="26.25" customHeight="1" thickBot="1" x14ac:dyDescent="0.25">
      <c r="A8" s="1044"/>
      <c r="B8" s="1049"/>
      <c r="C8" s="146" t="s">
        <v>283</v>
      </c>
      <c r="D8" s="133"/>
      <c r="E8" s="134"/>
      <c r="F8" s="135"/>
      <c r="G8" s="142" t="str">
        <f>TEXT(VALUE(MID(G7,1,FIND(".",G7,1)-1)),"0")&amp;".13"</f>
        <v>31.13</v>
      </c>
      <c r="H8" s="716"/>
      <c r="I8" s="717"/>
      <c r="J8" s="143" t="str">
        <f>TEXT(VALUE(MID(J7,1,FIND(".",J7,1)-1)),"0")&amp;".13"</f>
        <v>32.13</v>
      </c>
      <c r="K8" s="716"/>
      <c r="L8" s="717"/>
      <c r="M8" s="143" t="str">
        <f>TEXT(VALUE(MID(M7,1,FIND(".",M7,1)-1)),"0")&amp;".13"</f>
        <v>33.13</v>
      </c>
      <c r="N8" s="716"/>
      <c r="O8" s="717"/>
      <c r="P8" s="143" t="str">
        <f>TEXT(VALUE(MID(P7,1,FIND(".",P7,1)-1)),"0")&amp;".13"</f>
        <v>34.13</v>
      </c>
      <c r="Q8" s="716"/>
      <c r="R8" s="717"/>
      <c r="S8" s="143" t="str">
        <f>TEXT(VALUE(MID(S7,1,FIND(".",S7,1)-1)),"0")&amp;".13"</f>
        <v>35.13</v>
      </c>
      <c r="T8" s="716"/>
      <c r="U8" s="724"/>
      <c r="V8" s="730">
        <f t="shared" si="0"/>
        <v>0</v>
      </c>
      <c r="W8" s="731">
        <f t="shared" si="0"/>
        <v>0</v>
      </c>
      <c r="X8" s="298"/>
      <c r="Y8" s="12" t="s">
        <v>202</v>
      </c>
      <c r="Z8" s="299"/>
    </row>
    <row r="9" spans="1:26" ht="26.25" customHeight="1" thickTop="1" thickBot="1" x14ac:dyDescent="0.25">
      <c r="A9" s="1044"/>
      <c r="B9" s="145"/>
      <c r="C9" s="147" t="s">
        <v>566</v>
      </c>
      <c r="D9" s="158" t="s">
        <v>65</v>
      </c>
      <c r="E9" s="157"/>
      <c r="F9" s="144"/>
      <c r="G9" s="127" t="str">
        <f>TEXT(VALUE(MID(G8,1,FIND(".",G8,1)-1)),"0")&amp;".14"</f>
        <v>31.14</v>
      </c>
      <c r="H9" s="718"/>
      <c r="I9" s="719"/>
      <c r="J9" s="118" t="str">
        <f>TEXT(VALUE(MID(J8,1,FIND(".",J8,1)-1)),"0")&amp;".14"</f>
        <v>32.14</v>
      </c>
      <c r="K9" s="718"/>
      <c r="L9" s="719"/>
      <c r="M9" s="118" t="str">
        <f>TEXT(VALUE(MID(M8,1,FIND(".",M8,1)-1)),"0")&amp;".14"</f>
        <v>33.14</v>
      </c>
      <c r="N9" s="718"/>
      <c r="O9" s="719"/>
      <c r="P9" s="118" t="str">
        <f>TEXT(VALUE(MID(P8,1,FIND(".",P8,1)-1)),"0")&amp;".14"</f>
        <v>34.14</v>
      </c>
      <c r="Q9" s="718"/>
      <c r="R9" s="719"/>
      <c r="S9" s="118" t="str">
        <f>TEXT(VALUE(MID(S8,1,FIND(".",S8,1)-1)),"0")&amp;".14"</f>
        <v>35.14</v>
      </c>
      <c r="T9" s="718"/>
      <c r="U9" s="725"/>
      <c r="V9" s="729">
        <f>SUM(T9,Q9,N9,K9,H9,E9)</f>
        <v>0</v>
      </c>
      <c r="W9" s="728">
        <f>SUM(U9,R9,O9,L9,I9,F9)</f>
        <v>0</v>
      </c>
      <c r="X9" s="298"/>
      <c r="Y9" s="734">
        <f>SUM(V6:V13)</f>
        <v>0</v>
      </c>
      <c r="Z9" s="735">
        <f>SUM(W6:W13)</f>
        <v>0</v>
      </c>
    </row>
    <row r="10" spans="1:26" ht="26.25" customHeight="1" thickTop="1" x14ac:dyDescent="0.2">
      <c r="A10" s="1045"/>
      <c r="B10" s="14"/>
      <c r="C10" s="111" t="s">
        <v>786</v>
      </c>
      <c r="D10" s="133"/>
      <c r="E10" s="134"/>
      <c r="F10" s="135"/>
      <c r="G10" s="128" t="str">
        <f>CONCATENATE(LEFT(G9,2),".16")</f>
        <v>31.16</v>
      </c>
      <c r="H10" s="714"/>
      <c r="I10" s="715"/>
      <c r="J10" s="128" t="str">
        <f>CONCATENATE(LEFT(J9,2),".16")</f>
        <v>32.16</v>
      </c>
      <c r="K10" s="714"/>
      <c r="L10" s="715"/>
      <c r="M10" s="128" t="str">
        <f>CONCATENATE(LEFT(M9,2),".16")</f>
        <v>33.16</v>
      </c>
      <c r="N10" s="714"/>
      <c r="O10" s="715"/>
      <c r="P10" s="128" t="str">
        <f>CONCATENATE(LEFT(P9,2),".16")</f>
        <v>34.16</v>
      </c>
      <c r="Q10" s="714"/>
      <c r="R10" s="715"/>
      <c r="S10" s="128" t="str">
        <f>CONCATENATE(LEFT(S9,2),".16")</f>
        <v>35.16</v>
      </c>
      <c r="T10" s="714"/>
      <c r="U10" s="723"/>
      <c r="V10" s="729">
        <f t="shared" ref="V10:W16" si="1">SUM(T10,Q10,N10,K10,H10)</f>
        <v>0</v>
      </c>
      <c r="W10" s="728">
        <f t="shared" si="1"/>
        <v>0</v>
      </c>
      <c r="X10" s="298"/>
      <c r="Y10" s="21"/>
      <c r="Z10" s="546"/>
    </row>
    <row r="11" spans="1:26" ht="26.25" customHeight="1" x14ac:dyDescent="0.2">
      <c r="A11" s="1045"/>
      <c r="B11" s="14"/>
      <c r="C11" s="111" t="s">
        <v>787</v>
      </c>
      <c r="D11" s="133"/>
      <c r="E11" s="134"/>
      <c r="F11" s="135"/>
      <c r="G11" s="128" t="str">
        <f>CONCATENATE(LEFT(G10,2),".17")</f>
        <v>31.17</v>
      </c>
      <c r="H11" s="714"/>
      <c r="I11" s="715"/>
      <c r="J11" s="128" t="str">
        <f>CONCATENATE(LEFT(J10,2),".17")</f>
        <v>32.17</v>
      </c>
      <c r="K11" s="714"/>
      <c r="L11" s="715"/>
      <c r="M11" s="128" t="str">
        <f>CONCATENATE(LEFT(M10,2),".17")</f>
        <v>33.17</v>
      </c>
      <c r="N11" s="714"/>
      <c r="O11" s="715"/>
      <c r="P11" s="128" t="str">
        <f>CONCATENATE(LEFT(P10,2),".17")</f>
        <v>34.17</v>
      </c>
      <c r="Q11" s="714"/>
      <c r="R11" s="715"/>
      <c r="S11" s="128" t="str">
        <f>CONCATENATE(LEFT(S10,2),".17")</f>
        <v>35.17</v>
      </c>
      <c r="T11" s="714"/>
      <c r="U11" s="723"/>
      <c r="V11" s="729">
        <f t="shared" si="1"/>
        <v>0</v>
      </c>
      <c r="W11" s="728">
        <f t="shared" si="1"/>
        <v>0</v>
      </c>
      <c r="X11" s="298"/>
      <c r="Y11" s="21"/>
      <c r="Z11" s="546"/>
    </row>
    <row r="12" spans="1:26" ht="26.25" customHeight="1" x14ac:dyDescent="0.2">
      <c r="A12" s="1045"/>
      <c r="B12" s="14"/>
      <c r="C12" s="111" t="s">
        <v>788</v>
      </c>
      <c r="D12" s="133"/>
      <c r="E12" s="134"/>
      <c r="F12" s="135"/>
      <c r="G12" s="128" t="str">
        <f>CONCATENATE(LEFT(G11,2),".18")</f>
        <v>31.18</v>
      </c>
      <c r="H12" s="714"/>
      <c r="I12" s="715"/>
      <c r="J12" s="128" t="str">
        <f>CONCATENATE(LEFT(J11,2),".18")</f>
        <v>32.18</v>
      </c>
      <c r="K12" s="714"/>
      <c r="L12" s="715"/>
      <c r="M12" s="128" t="str">
        <f>CONCATENATE(LEFT(M11,2),".18")</f>
        <v>33.18</v>
      </c>
      <c r="N12" s="714"/>
      <c r="O12" s="715"/>
      <c r="P12" s="128" t="str">
        <f>CONCATENATE(LEFT(P11,2),".18")</f>
        <v>34.18</v>
      </c>
      <c r="Q12" s="714"/>
      <c r="R12" s="715"/>
      <c r="S12" s="128" t="str">
        <f>CONCATENATE(LEFT(S11,2),".18")</f>
        <v>35.18</v>
      </c>
      <c r="T12" s="714"/>
      <c r="U12" s="723"/>
      <c r="V12" s="729">
        <f t="shared" si="1"/>
        <v>0</v>
      </c>
      <c r="W12" s="728">
        <f t="shared" si="1"/>
        <v>0</v>
      </c>
      <c r="X12" s="298"/>
      <c r="Y12" s="21"/>
      <c r="Z12" s="546"/>
    </row>
    <row r="13" spans="1:26" ht="26.25" customHeight="1" x14ac:dyDescent="0.2">
      <c r="A13" s="1046"/>
      <c r="B13" s="113"/>
      <c r="C13" s="112" t="s">
        <v>208</v>
      </c>
      <c r="D13" s="154"/>
      <c r="E13" s="155"/>
      <c r="F13" s="156"/>
      <c r="G13" s="129" t="str">
        <f>TEXT(VALUE(MID(G9,1,FIND(".",G9,1)-1)),"0")&amp;".15"</f>
        <v>31.15</v>
      </c>
      <c r="H13" s="720"/>
      <c r="I13" s="721"/>
      <c r="J13" s="120" t="str">
        <f>TEXT(VALUE(MID(J9,1,FIND(".",J9,1)-1)),"0")&amp;".15"</f>
        <v>32.15</v>
      </c>
      <c r="K13" s="720"/>
      <c r="L13" s="721"/>
      <c r="M13" s="120" t="str">
        <f>TEXT(VALUE(MID(M9,1,FIND(".",M9,1)-1)),"0")&amp;".15"</f>
        <v>33.15</v>
      </c>
      <c r="N13" s="720"/>
      <c r="O13" s="721"/>
      <c r="P13" s="120" t="str">
        <f>TEXT(VALUE(MID(P9,1,FIND(".",P9,1)-1)),"0")&amp;".15"</f>
        <v>34.15</v>
      </c>
      <c r="Q13" s="720"/>
      <c r="R13" s="721"/>
      <c r="S13" s="120" t="str">
        <f>TEXT(VALUE(MID(S9,1,FIND(".",S9,1)-1)),"0")&amp;".15"</f>
        <v>35.15</v>
      </c>
      <c r="T13" s="720"/>
      <c r="U13" s="726"/>
      <c r="V13" s="729">
        <f t="shared" si="1"/>
        <v>0</v>
      </c>
      <c r="W13" s="728">
        <f t="shared" si="1"/>
        <v>0</v>
      </c>
      <c r="X13" s="298"/>
      <c r="Y13" s="20"/>
      <c r="Z13" s="299"/>
    </row>
    <row r="14" spans="1:26" ht="31.5" customHeight="1" x14ac:dyDescent="0.2">
      <c r="A14" s="1039" t="s">
        <v>203</v>
      </c>
      <c r="B14" s="1050" t="s">
        <v>204</v>
      </c>
      <c r="C14" s="117" t="s">
        <v>776</v>
      </c>
      <c r="D14" s="148"/>
      <c r="E14" s="149"/>
      <c r="F14" s="150"/>
      <c r="G14" s="127" t="str">
        <f>TEXT(VALUE(MID(G13,1,FIND(".",G13,1)-1)),"0")&amp;".21"</f>
        <v>31.21</v>
      </c>
      <c r="H14" s="718"/>
      <c r="I14" s="719"/>
      <c r="J14" s="118" t="str">
        <f>TEXT(VALUE(MID(J13,1,FIND(".",J13,1)-1)),"0")&amp;".21"</f>
        <v>32.21</v>
      </c>
      <c r="K14" s="718"/>
      <c r="L14" s="719"/>
      <c r="M14" s="118" t="str">
        <f>TEXT(VALUE(MID(M13,1,FIND(".",M13,1)-1)),"0")&amp;".21"</f>
        <v>33.21</v>
      </c>
      <c r="N14" s="718"/>
      <c r="O14" s="719"/>
      <c r="P14" s="118" t="str">
        <f>TEXT(VALUE(MID(P13,1,FIND(".",P13,1)-1)),"0")&amp;".21"</f>
        <v>34.21</v>
      </c>
      <c r="Q14" s="718"/>
      <c r="R14" s="719"/>
      <c r="S14" s="118" t="str">
        <f>TEXT(VALUE(MID(S13,1,FIND(".",S13,1)-1)),"0")&amp;".21"</f>
        <v>35.21</v>
      </c>
      <c r="T14" s="718"/>
      <c r="U14" s="725"/>
      <c r="V14" s="729">
        <f t="shared" si="1"/>
        <v>0</v>
      </c>
      <c r="W14" s="728">
        <f t="shared" si="1"/>
        <v>0</v>
      </c>
      <c r="X14" s="302"/>
      <c r="Y14" s="294" t="s">
        <v>108</v>
      </c>
      <c r="Z14" s="303" t="s">
        <v>201</v>
      </c>
    </row>
    <row r="15" spans="1:26" ht="26.25" customHeight="1" x14ac:dyDescent="0.2">
      <c r="A15" s="1040"/>
      <c r="B15" s="1051"/>
      <c r="C15" s="111" t="s">
        <v>527</v>
      </c>
      <c r="D15" s="133"/>
      <c r="E15" s="134"/>
      <c r="F15" s="135"/>
      <c r="G15" s="128" t="str">
        <f>TEXT(VALUE(MID(G14,1,FIND(".",G14,1)-1)),"0")&amp;".22"</f>
        <v>31.22</v>
      </c>
      <c r="H15" s="714"/>
      <c r="I15" s="715"/>
      <c r="J15" s="119" t="str">
        <f>TEXT(VALUE(MID(J14,1,FIND(".",J14,1)-1)),"0")&amp;".22"</f>
        <v>32.22</v>
      </c>
      <c r="K15" s="714"/>
      <c r="L15" s="715"/>
      <c r="M15" s="119" t="str">
        <f>TEXT(VALUE(MID(M14,1,FIND(".",M14,1)-1)),"0")&amp;".22"</f>
        <v>33.22</v>
      </c>
      <c r="N15" s="714"/>
      <c r="O15" s="715"/>
      <c r="P15" s="119" t="str">
        <f>TEXT(VALUE(MID(P14,1,FIND(".",P14,1)-1)),"0")&amp;".22"</f>
        <v>34.22</v>
      </c>
      <c r="Q15" s="714"/>
      <c r="R15" s="715"/>
      <c r="S15" s="119" t="str">
        <f>TEXT(VALUE(MID(S14,1,FIND(".",S14,1)-1)),"0")&amp;".22"</f>
        <v>35.22</v>
      </c>
      <c r="T15" s="714"/>
      <c r="U15" s="723"/>
      <c r="V15" s="729">
        <f t="shared" si="1"/>
        <v>0</v>
      </c>
      <c r="W15" s="728">
        <f t="shared" si="1"/>
        <v>0</v>
      </c>
      <c r="X15" s="298"/>
      <c r="Y15" s="12" t="s">
        <v>204</v>
      </c>
      <c r="Z15" s="299"/>
    </row>
    <row r="16" spans="1:26" ht="26.25" customHeight="1" x14ac:dyDescent="0.2">
      <c r="A16" s="1040"/>
      <c r="B16" s="1052"/>
      <c r="C16" s="146" t="s">
        <v>283</v>
      </c>
      <c r="D16" s="133"/>
      <c r="E16" s="134"/>
      <c r="F16" s="135"/>
      <c r="G16" s="142" t="str">
        <f>TEXT(VALUE(MID(G15,1,FIND(".",G15,1)-1)),"0")&amp;".23"</f>
        <v>31.23</v>
      </c>
      <c r="H16" s="716"/>
      <c r="I16" s="717"/>
      <c r="J16" s="143" t="str">
        <f>TEXT(VALUE(MID(J15,1,FIND(".",J15,1)-1)),"0")&amp;".23"</f>
        <v>32.23</v>
      </c>
      <c r="K16" s="716"/>
      <c r="L16" s="717"/>
      <c r="M16" s="143" t="str">
        <f>TEXT(VALUE(MID(M15,1,FIND(".",M15,1)-1)),"0")&amp;".23"</f>
        <v>33.23</v>
      </c>
      <c r="N16" s="716"/>
      <c r="O16" s="717"/>
      <c r="P16" s="143" t="str">
        <f>TEXT(VALUE(MID(P15,1,FIND(".",P15,1)-1)),"0")&amp;".23"</f>
        <v>34.23</v>
      </c>
      <c r="Q16" s="716"/>
      <c r="R16" s="717"/>
      <c r="S16" s="143" t="str">
        <f>TEXT(VALUE(MID(S15,1,FIND(".",S15,1)-1)),"0")&amp;".23"</f>
        <v>35.23</v>
      </c>
      <c r="T16" s="716"/>
      <c r="U16" s="724"/>
      <c r="V16" s="729">
        <f t="shared" si="1"/>
        <v>0</v>
      </c>
      <c r="W16" s="728">
        <f t="shared" si="1"/>
        <v>0</v>
      </c>
      <c r="X16" s="298"/>
      <c r="Y16" s="733">
        <f>SUM(V14:V16)</f>
        <v>0</v>
      </c>
      <c r="Z16" s="733">
        <f>SUM(W14:W16)</f>
        <v>0</v>
      </c>
    </row>
    <row r="17" spans="1:26" ht="26.25" customHeight="1" x14ac:dyDescent="0.2">
      <c r="A17" s="1040"/>
      <c r="B17" s="16"/>
      <c r="C17" s="147" t="s">
        <v>566</v>
      </c>
      <c r="D17" s="159" t="s">
        <v>64</v>
      </c>
      <c r="E17" s="157"/>
      <c r="F17" s="144"/>
      <c r="G17" s="127" t="str">
        <f>TEXT(VALUE(MID(G16,1,FIND(".",G16,1)-1)),"0")&amp;".24"</f>
        <v>31.24</v>
      </c>
      <c r="H17" s="718"/>
      <c r="I17" s="719"/>
      <c r="J17" s="118" t="str">
        <f>TEXT(VALUE(MID(J16,1,FIND(".",J16,1)-1)),"0")&amp;".24"</f>
        <v>32.24</v>
      </c>
      <c r="K17" s="718"/>
      <c r="L17" s="719"/>
      <c r="M17" s="118" t="str">
        <f>TEXT(VALUE(MID(M16,1,FIND(".",M16,1)-1)),"0")&amp;".24"</f>
        <v>33.24</v>
      </c>
      <c r="N17" s="718"/>
      <c r="O17" s="719"/>
      <c r="P17" s="118" t="str">
        <f>TEXT(VALUE(MID(P16,1,FIND(".",P16,1)-1)),"0")&amp;".24"</f>
        <v>34.24</v>
      </c>
      <c r="Q17" s="718"/>
      <c r="R17" s="719"/>
      <c r="S17" s="118" t="str">
        <f>TEXT(VALUE(MID(S16,1,FIND(".",S16,1)-1)),"0")&amp;".24"</f>
        <v>35.24</v>
      </c>
      <c r="T17" s="718"/>
      <c r="U17" s="725"/>
      <c r="V17" s="729">
        <f>SUM(T17,Q17,N17,K17,H17,E17)</f>
        <v>0</v>
      </c>
      <c r="W17" s="732">
        <f>SUM(U17,R17,O17,L17,I17,F17)</f>
        <v>0</v>
      </c>
      <c r="X17" s="298"/>
      <c r="Z17" s="299"/>
    </row>
    <row r="18" spans="1:26" ht="26.25" customHeight="1" thickBot="1" x14ac:dyDescent="0.25">
      <c r="A18" s="1040"/>
      <c r="B18" s="15"/>
      <c r="C18" s="111" t="s">
        <v>289</v>
      </c>
      <c r="D18" s="136"/>
      <c r="E18" s="131"/>
      <c r="F18" s="132"/>
      <c r="G18" s="128" t="str">
        <f>TEXT(VALUE(MID(G17,1,FIND(".",G17,1)-1)),"0")&amp;".3"</f>
        <v>31.3</v>
      </c>
      <c r="H18" s="714"/>
      <c r="I18" s="715"/>
      <c r="J18" s="119" t="str">
        <f>TEXT(VALUE(MID(J17,1,FIND(".",J17,1)-1)),"0")&amp;".3"</f>
        <v>32.3</v>
      </c>
      <c r="K18" s="714"/>
      <c r="L18" s="715"/>
      <c r="M18" s="119" t="str">
        <f>TEXT(VALUE(MID(M17,1,FIND(".",M17,1)-1)),"0")&amp;".3"</f>
        <v>33.3</v>
      </c>
      <c r="N18" s="714"/>
      <c r="O18" s="715"/>
      <c r="P18" s="119" t="str">
        <f>TEXT(VALUE(MID(P17,1,FIND(".",P17,1)-1)),"0")&amp;".3"</f>
        <v>34.3</v>
      </c>
      <c r="Q18" s="714"/>
      <c r="R18" s="715"/>
      <c r="S18" s="119" t="str">
        <f>TEXT(VALUE(MID(S17,1,FIND(".",S17,1)-1)),"0")&amp;".3"</f>
        <v>35.3</v>
      </c>
      <c r="T18" s="714"/>
      <c r="U18" s="723"/>
      <c r="V18" s="729">
        <f t="shared" ref="V18:V27" si="2">SUM(T18,Q18,N18,K18,H18)</f>
        <v>0</v>
      </c>
      <c r="W18" s="728">
        <f t="shared" ref="W18:W27" si="3">SUM(U18,R18,O18,L18,I18)</f>
        <v>0</v>
      </c>
      <c r="X18" s="298"/>
      <c r="Y18" s="12" t="s">
        <v>202</v>
      </c>
      <c r="Z18" s="299"/>
    </row>
    <row r="19" spans="1:26" ht="26.25" customHeight="1" thickTop="1" thickBot="1" x14ac:dyDescent="0.25">
      <c r="A19" s="1040"/>
      <c r="B19" s="15"/>
      <c r="C19" s="110" t="s">
        <v>205</v>
      </c>
      <c r="D19" s="133"/>
      <c r="E19" s="134"/>
      <c r="F19" s="135"/>
      <c r="G19" s="128" t="str">
        <f>TEXT(VALUE(MID(G18,1,FIND(".",G18,1)-1)),"0")&amp;".4"</f>
        <v>31.4</v>
      </c>
      <c r="H19" s="714"/>
      <c r="I19" s="715"/>
      <c r="J19" s="119" t="str">
        <f>TEXT(VALUE(MID(J18,1,FIND(".",J18,1)-1)),"0")&amp;".4"</f>
        <v>32.4</v>
      </c>
      <c r="K19" s="714"/>
      <c r="L19" s="715"/>
      <c r="M19" s="119" t="str">
        <f>TEXT(VALUE(MID(M18,1,FIND(".",M18,1)-1)),"0")&amp;".4"</f>
        <v>33.4</v>
      </c>
      <c r="N19" s="714"/>
      <c r="O19" s="715"/>
      <c r="P19" s="119" t="str">
        <f>TEXT(VALUE(MID(P18,1,FIND(".",P18,1)-1)),"0")&amp;".4"</f>
        <v>34.4</v>
      </c>
      <c r="Q19" s="714"/>
      <c r="R19" s="715"/>
      <c r="S19" s="119" t="str">
        <f>TEXT(VALUE(MID(S18,1,FIND(".",S18,1)-1)),"0")&amp;".4"</f>
        <v>35.4</v>
      </c>
      <c r="T19" s="714"/>
      <c r="U19" s="723"/>
      <c r="V19" s="729">
        <f t="shared" si="2"/>
        <v>0</v>
      </c>
      <c r="W19" s="728">
        <f t="shared" si="3"/>
        <v>0</v>
      </c>
      <c r="X19" s="298"/>
      <c r="Y19" s="734">
        <f>SUM(V14:V27)</f>
        <v>0</v>
      </c>
      <c r="Z19" s="735">
        <f>SUM(W14:W27)</f>
        <v>0</v>
      </c>
    </row>
    <row r="20" spans="1:26" ht="26.25" customHeight="1" thickTop="1" x14ac:dyDescent="0.2">
      <c r="A20" s="1040"/>
      <c r="B20" s="15"/>
      <c r="C20" s="110" t="s">
        <v>206</v>
      </c>
      <c r="D20" s="133"/>
      <c r="E20" s="134"/>
      <c r="F20" s="135"/>
      <c r="G20" s="128" t="str">
        <f>TEXT(VALUE(MID(G19,1,FIND(".",G19,1)-1)),"0")&amp;".5"</f>
        <v>31.5</v>
      </c>
      <c r="H20" s="714"/>
      <c r="I20" s="715"/>
      <c r="J20" s="119" t="str">
        <f>TEXT(VALUE(MID(J19,1,FIND(".",J19,1)-1)),"0")&amp;".5"</f>
        <v>32.5</v>
      </c>
      <c r="K20" s="714"/>
      <c r="L20" s="715"/>
      <c r="M20" s="119" t="str">
        <f>TEXT(VALUE(MID(M19,1,FIND(".",M19,1)-1)),"0")&amp;".5"</f>
        <v>33.5</v>
      </c>
      <c r="N20" s="714"/>
      <c r="O20" s="715"/>
      <c r="P20" s="119" t="str">
        <f>TEXT(VALUE(MID(P19,1,FIND(".",P19,1)-1)),"0")&amp;".5"</f>
        <v>34.5</v>
      </c>
      <c r="Q20" s="714"/>
      <c r="R20" s="715"/>
      <c r="S20" s="119" t="str">
        <f>TEXT(VALUE(MID(S19,1,FIND(".",S19,1)-1)),"0")&amp;".5"</f>
        <v>35.5</v>
      </c>
      <c r="T20" s="714"/>
      <c r="U20" s="723"/>
      <c r="V20" s="729">
        <f t="shared" si="2"/>
        <v>0</v>
      </c>
      <c r="W20" s="728">
        <f t="shared" si="3"/>
        <v>0</v>
      </c>
      <c r="X20" s="298"/>
      <c r="Y20" s="20"/>
      <c r="Z20" s="299"/>
    </row>
    <row r="21" spans="1:26" ht="26.25" customHeight="1" x14ac:dyDescent="0.2">
      <c r="A21" s="1040"/>
      <c r="B21" s="15"/>
      <c r="C21" s="110" t="s">
        <v>212</v>
      </c>
      <c r="D21" s="133"/>
      <c r="E21" s="134"/>
      <c r="F21" s="135"/>
      <c r="G21" s="128" t="str">
        <f>TEXT(VALUE(MID(G19,1,FIND(".",G19,1)-1)),"0")&amp;".6"</f>
        <v>31.6</v>
      </c>
      <c r="H21" s="714"/>
      <c r="I21" s="715"/>
      <c r="J21" s="119" t="str">
        <f>TEXT(VALUE(MID(J19,1,FIND(".",J19,1)-1)),"0")&amp;".6"</f>
        <v>32.6</v>
      </c>
      <c r="K21" s="714"/>
      <c r="L21" s="715"/>
      <c r="M21" s="119" t="str">
        <f>TEXT(VALUE(MID(M19,1,FIND(".",M19,1)-1)),"0")&amp;".6"</f>
        <v>33.6</v>
      </c>
      <c r="N21" s="714"/>
      <c r="O21" s="715"/>
      <c r="P21" s="119" t="str">
        <f>TEXT(VALUE(MID(P19,1,FIND(".",P19,1)-1)),"0")&amp;".6"</f>
        <v>34.6</v>
      </c>
      <c r="Q21" s="714"/>
      <c r="R21" s="715"/>
      <c r="S21" s="119" t="str">
        <f>TEXT(VALUE(MID(S19,1,FIND(".",S19,1)-1)),"0")&amp;".6"</f>
        <v>35.6</v>
      </c>
      <c r="T21" s="714"/>
      <c r="U21" s="723"/>
      <c r="V21" s="729">
        <f t="shared" si="2"/>
        <v>0</v>
      </c>
      <c r="W21" s="728">
        <f t="shared" si="3"/>
        <v>0</v>
      </c>
      <c r="X21" s="298"/>
      <c r="Y21" s="20"/>
      <c r="Z21" s="299"/>
    </row>
    <row r="22" spans="1:26" ht="26.25" customHeight="1" x14ac:dyDescent="0.2">
      <c r="A22" s="1040"/>
      <c r="B22" s="15"/>
      <c r="C22" s="110" t="s">
        <v>207</v>
      </c>
      <c r="D22" s="133"/>
      <c r="E22" s="134"/>
      <c r="F22" s="135"/>
      <c r="G22" s="128" t="str">
        <f>TEXT(VALUE(MID(G21,1,FIND(".",G21,1)-1)),"0")&amp;".7"</f>
        <v>31.7</v>
      </c>
      <c r="H22" s="714"/>
      <c r="I22" s="715"/>
      <c r="J22" s="119" t="str">
        <f>TEXT(VALUE(MID(J21,1,FIND(".",J21,1)-1)),"0")&amp;".7"</f>
        <v>32.7</v>
      </c>
      <c r="K22" s="714"/>
      <c r="L22" s="715"/>
      <c r="M22" s="119" t="str">
        <f>TEXT(VALUE(MID(M21,1,FIND(".",M21,1)-1)),"0")&amp;".7"</f>
        <v>33.7</v>
      </c>
      <c r="N22" s="714"/>
      <c r="O22" s="715"/>
      <c r="P22" s="119" t="str">
        <f>TEXT(VALUE(MID(P21,1,FIND(".",P21,1)-1)),"0")&amp;".7"</f>
        <v>34.7</v>
      </c>
      <c r="Q22" s="714"/>
      <c r="R22" s="715"/>
      <c r="S22" s="119" t="str">
        <f>TEXT(VALUE(MID(S21,1,FIND(".",S21,1)-1)),"0")&amp;".7"</f>
        <v>35.7</v>
      </c>
      <c r="T22" s="714"/>
      <c r="U22" s="723"/>
      <c r="V22" s="729">
        <f t="shared" si="2"/>
        <v>0</v>
      </c>
      <c r="W22" s="728">
        <f t="shared" si="3"/>
        <v>0</v>
      </c>
      <c r="X22" s="298"/>
      <c r="Y22" s="20"/>
      <c r="Z22" s="299"/>
    </row>
    <row r="23" spans="1:26" ht="26.25" customHeight="1" x14ac:dyDescent="0.2">
      <c r="A23" s="1040"/>
      <c r="B23" s="15"/>
      <c r="C23" s="110" t="s">
        <v>213</v>
      </c>
      <c r="D23" s="133"/>
      <c r="E23" s="134"/>
      <c r="F23" s="135"/>
      <c r="G23" s="128" t="str">
        <f>TEXT(VALUE(MID(G22,1,FIND(".",G22,1)-1)),"0")&amp;".8"</f>
        <v>31.8</v>
      </c>
      <c r="H23" s="714"/>
      <c r="I23" s="715"/>
      <c r="J23" s="119" t="str">
        <f>TEXT(VALUE(MID(J22,1,FIND(".",J22,1)-1)),"0")&amp;".8"</f>
        <v>32.8</v>
      </c>
      <c r="K23" s="714"/>
      <c r="L23" s="715"/>
      <c r="M23" s="119" t="str">
        <f>TEXT(VALUE(MID(M22,1,FIND(".",M22,1)-1)),"0")&amp;".8"</f>
        <v>33.8</v>
      </c>
      <c r="N23" s="714"/>
      <c r="O23" s="715"/>
      <c r="P23" s="119" t="str">
        <f>TEXT(VALUE(MID(P22,1,FIND(".",P22,1)-1)),"0")&amp;".8"</f>
        <v>34.8</v>
      </c>
      <c r="Q23" s="714"/>
      <c r="R23" s="715"/>
      <c r="S23" s="119" t="str">
        <f>TEXT(VALUE(MID(S22,1,FIND(".",S22,1)-1)),"0")&amp;".8"</f>
        <v>35.8</v>
      </c>
      <c r="T23" s="714"/>
      <c r="U23" s="723"/>
      <c r="V23" s="729">
        <f t="shared" si="2"/>
        <v>0</v>
      </c>
      <c r="W23" s="728">
        <f t="shared" si="3"/>
        <v>0</v>
      </c>
      <c r="X23" s="298"/>
      <c r="Y23" s="20"/>
      <c r="Z23" s="299"/>
    </row>
    <row r="24" spans="1:26" ht="26.25" customHeight="1" x14ac:dyDescent="0.2">
      <c r="A24" s="1041"/>
      <c r="B24" s="15"/>
      <c r="C24" s="111" t="s">
        <v>786</v>
      </c>
      <c r="D24" s="133"/>
      <c r="E24" s="134"/>
      <c r="F24" s="135"/>
      <c r="G24" s="128" t="str">
        <f>CONCATENATE(LEFT(G23,2),".30")</f>
        <v>31.30</v>
      </c>
      <c r="H24" s="714"/>
      <c r="I24" s="715"/>
      <c r="J24" s="128" t="str">
        <f>CONCATENATE(LEFT(J23,2),".30")</f>
        <v>32.30</v>
      </c>
      <c r="K24" s="714"/>
      <c r="L24" s="715"/>
      <c r="M24" s="128" t="str">
        <f>CONCATENATE(LEFT(M23,2),".30")</f>
        <v>33.30</v>
      </c>
      <c r="N24" s="714"/>
      <c r="O24" s="715"/>
      <c r="P24" s="128" t="str">
        <f>CONCATENATE(LEFT(P23,2),".30")</f>
        <v>34.30</v>
      </c>
      <c r="Q24" s="714"/>
      <c r="R24" s="715"/>
      <c r="S24" s="128" t="str">
        <f>CONCATENATE(LEFT(S23,2),".30")</f>
        <v>35.30</v>
      </c>
      <c r="T24" s="714"/>
      <c r="U24" s="723"/>
      <c r="V24" s="729">
        <f t="shared" si="2"/>
        <v>0</v>
      </c>
      <c r="W24" s="728">
        <f t="shared" si="3"/>
        <v>0</v>
      </c>
      <c r="X24" s="298"/>
      <c r="Y24" s="20"/>
      <c r="Z24" s="299"/>
    </row>
    <row r="25" spans="1:26" ht="26.25" customHeight="1" x14ac:dyDescent="0.2">
      <c r="A25" s="1041"/>
      <c r="B25" s="15"/>
      <c r="C25" s="111" t="s">
        <v>787</v>
      </c>
      <c r="D25" s="133"/>
      <c r="E25" s="134"/>
      <c r="F25" s="135"/>
      <c r="G25" s="128" t="str">
        <f>CONCATENATE(LEFT(G24,2),".31")</f>
        <v>31.31</v>
      </c>
      <c r="H25" s="714"/>
      <c r="I25" s="715"/>
      <c r="J25" s="128" t="str">
        <f>CONCATENATE(LEFT(J24,2),".31")</f>
        <v>32.31</v>
      </c>
      <c r="K25" s="714"/>
      <c r="L25" s="715"/>
      <c r="M25" s="128" t="str">
        <f>CONCATENATE(LEFT(M24,2),".31")</f>
        <v>33.31</v>
      </c>
      <c r="N25" s="714"/>
      <c r="O25" s="715"/>
      <c r="P25" s="128" t="str">
        <f>CONCATENATE(LEFT(P24,2),".31")</f>
        <v>34.31</v>
      </c>
      <c r="Q25" s="714"/>
      <c r="R25" s="715"/>
      <c r="S25" s="128" t="str">
        <f>CONCATENATE(LEFT(S24,2),".31")</f>
        <v>35.31</v>
      </c>
      <c r="T25" s="714"/>
      <c r="U25" s="723"/>
      <c r="V25" s="729">
        <f t="shared" si="2"/>
        <v>0</v>
      </c>
      <c r="W25" s="728">
        <f t="shared" si="3"/>
        <v>0</v>
      </c>
      <c r="X25" s="298"/>
      <c r="Y25" s="20"/>
      <c r="Z25" s="299"/>
    </row>
    <row r="26" spans="1:26" ht="26.25" customHeight="1" x14ac:dyDescent="0.2">
      <c r="A26" s="1041"/>
      <c r="B26" s="15"/>
      <c r="C26" s="111" t="s">
        <v>788</v>
      </c>
      <c r="D26" s="133"/>
      <c r="E26" s="134"/>
      <c r="F26" s="135"/>
      <c r="G26" s="128" t="str">
        <f>CONCATENATE(LEFT(G25,2),".32")</f>
        <v>31.32</v>
      </c>
      <c r="H26" s="714"/>
      <c r="I26" s="715"/>
      <c r="J26" s="128" t="str">
        <f>CONCATENATE(LEFT(J25,2),".32")</f>
        <v>32.32</v>
      </c>
      <c r="K26" s="714"/>
      <c r="L26" s="715"/>
      <c r="M26" s="128" t="str">
        <f>CONCATENATE(LEFT(M25,2),".32")</f>
        <v>33.32</v>
      </c>
      <c r="N26" s="714"/>
      <c r="O26" s="715"/>
      <c r="P26" s="128" t="str">
        <f>CONCATENATE(LEFT(P25,2),".32")</f>
        <v>34.32</v>
      </c>
      <c r="Q26" s="714"/>
      <c r="R26" s="715"/>
      <c r="S26" s="128" t="str">
        <f>CONCATENATE(LEFT(S25,2),".32")</f>
        <v>35.32</v>
      </c>
      <c r="T26" s="714"/>
      <c r="U26" s="723"/>
      <c r="V26" s="729">
        <f t="shared" si="2"/>
        <v>0</v>
      </c>
      <c r="W26" s="728">
        <f t="shared" si="3"/>
        <v>0</v>
      </c>
      <c r="X26" s="298"/>
      <c r="Y26" s="20"/>
      <c r="Z26" s="299"/>
    </row>
    <row r="27" spans="1:26" ht="26.25" customHeight="1" x14ac:dyDescent="0.2">
      <c r="A27" s="1042"/>
      <c r="B27" s="109"/>
      <c r="C27" s="112" t="s">
        <v>208</v>
      </c>
      <c r="D27" s="151"/>
      <c r="E27" s="152"/>
      <c r="F27" s="153"/>
      <c r="G27" s="129" t="str">
        <f>TEXT(VALUE(MID(G23,1,FIND(".",G23,1)-1)),"0")&amp;".9"</f>
        <v>31.9</v>
      </c>
      <c r="H27" s="720"/>
      <c r="I27" s="721"/>
      <c r="J27" s="120" t="str">
        <f>TEXT(VALUE(MID(J23,1,FIND(".",J23,1)-1)),"0")&amp;".9"</f>
        <v>32.9</v>
      </c>
      <c r="K27" s="720"/>
      <c r="L27" s="721"/>
      <c r="M27" s="120" t="str">
        <f>TEXT(VALUE(MID(M23,1,FIND(".",M23,1)-1)),"0")&amp;".9"</f>
        <v>33.9</v>
      </c>
      <c r="N27" s="720"/>
      <c r="O27" s="721"/>
      <c r="P27" s="120" t="str">
        <f>TEXT(VALUE(MID(P23,1,FIND(".",P23,1)-1)),"0")&amp;".9"</f>
        <v>34.9</v>
      </c>
      <c r="Q27" s="720"/>
      <c r="R27" s="721"/>
      <c r="S27" s="120" t="str">
        <f>TEXT(VALUE(MID(S23,1,FIND(".",S23,1)-1)),"0")&amp;".9"</f>
        <v>35.9</v>
      </c>
      <c r="T27" s="720"/>
      <c r="U27" s="726"/>
      <c r="V27" s="729">
        <f t="shared" si="2"/>
        <v>0</v>
      </c>
      <c r="W27" s="732">
        <f t="shared" si="3"/>
        <v>0</v>
      </c>
      <c r="X27" s="291"/>
      <c r="Y27" s="292"/>
      <c r="Z27" s="300"/>
    </row>
  </sheetData>
  <mergeCells count="17">
    <mergeCell ref="D4:F4"/>
    <mergeCell ref="J4:L4"/>
    <mergeCell ref="D5:E5"/>
    <mergeCell ref="A14:A27"/>
    <mergeCell ref="A6:A13"/>
    <mergeCell ref="B6:B8"/>
    <mergeCell ref="B14:B16"/>
    <mergeCell ref="G5:H5"/>
    <mergeCell ref="J5:K5"/>
    <mergeCell ref="G4:I4"/>
    <mergeCell ref="Y4:Y5"/>
    <mergeCell ref="M5:N5"/>
    <mergeCell ref="P5:Q5"/>
    <mergeCell ref="S5:T5"/>
    <mergeCell ref="P4:R4"/>
    <mergeCell ref="S4:U4"/>
    <mergeCell ref="M4:O4"/>
  </mergeCells>
  <phoneticPr fontId="23" type="noConversion"/>
  <pageMargins left="0.39370078740157483" right="0.39370078740157483" top="0.98425196850393704" bottom="0.59055118110236227" header="0.51181102362204722" footer="0.51181102362204722"/>
  <pageSetup paperSize="9" scale="76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>
    <tabColor indexed="44"/>
    <pageSetUpPr fitToPage="1"/>
  </sheetPr>
  <dimension ref="A1:W28"/>
  <sheetViews>
    <sheetView topLeftCell="A19" workbookViewId="0">
      <selection activeCell="W1" sqref="W1"/>
    </sheetView>
  </sheetViews>
  <sheetFormatPr baseColWidth="10" defaultRowHeight="11.25" x14ac:dyDescent="0.2"/>
  <cols>
    <col min="1" max="1" width="3.75" style="12" customWidth="1"/>
    <col min="2" max="2" width="4.125" style="12" customWidth="1"/>
    <col min="3" max="3" width="13.25" style="12" customWidth="1"/>
    <col min="4" max="4" width="3.625" style="12" bestFit="1" customWidth="1"/>
    <col min="5" max="6" width="5.625" style="12" customWidth="1"/>
    <col min="7" max="7" width="3.625" style="12" bestFit="1" customWidth="1"/>
    <col min="8" max="9" width="5.625" style="12" customWidth="1"/>
    <col min="10" max="10" width="3.625" style="12" bestFit="1" customWidth="1"/>
    <col min="11" max="12" width="5.625" style="12" customWidth="1"/>
    <col min="13" max="13" width="3.625" style="12" bestFit="1" customWidth="1"/>
    <col min="14" max="15" width="5.625" style="12" customWidth="1"/>
    <col min="16" max="16" width="3.625" style="12" bestFit="1" customWidth="1"/>
    <col min="17" max="17" width="6.5" style="12" customWidth="1"/>
    <col min="18" max="18" width="5.625" style="12" customWidth="1"/>
    <col min="19" max="19" width="6.75" style="12" customWidth="1"/>
    <col min="20" max="20" width="4" style="12" customWidth="1"/>
    <col min="21" max="21" width="4.625" style="12" customWidth="1"/>
    <col min="22" max="22" width="6.5" style="12" customWidth="1"/>
    <col min="23" max="23" width="3.875" style="12" customWidth="1"/>
    <col min="24" max="16384" width="11" style="12"/>
  </cols>
  <sheetData>
    <row r="1" spans="1:23" s="7" customFormat="1" ht="15" x14ac:dyDescent="0.25">
      <c r="A1" s="9" t="s">
        <v>287</v>
      </c>
      <c r="B1" s="6"/>
      <c r="C1" s="6"/>
      <c r="U1" s="30"/>
      <c r="W1" s="30" t="str">
        <f>CONCATENATE("Fragebogen zur DGTHG-Leistungsstatistik ",Gesamt!$E$1,", Seite 5")</f>
        <v>Fragebogen zur DGTHG-Leistungsstatistik 2025, Seite 5</v>
      </c>
    </row>
    <row r="2" spans="1:23" s="7" customFormat="1" ht="15" x14ac:dyDescent="0.25">
      <c r="A2" s="6"/>
      <c r="B2" s="6"/>
      <c r="C2" s="6"/>
    </row>
    <row r="3" spans="1:23" ht="9.75" customHeight="1" x14ac:dyDescent="0.2"/>
    <row r="4" spans="1:23" ht="12.75" x14ac:dyDescent="0.2">
      <c r="A4" s="105" t="s">
        <v>281</v>
      </c>
      <c r="B4" s="114"/>
      <c r="C4" s="116"/>
      <c r="D4" s="1034" t="s">
        <v>291</v>
      </c>
      <c r="E4" s="1035"/>
      <c r="F4" s="1035"/>
      <c r="G4" s="1034" t="s">
        <v>209</v>
      </c>
      <c r="H4" s="1035"/>
      <c r="I4" s="1035"/>
      <c r="J4" s="1034" t="s">
        <v>210</v>
      </c>
      <c r="K4" s="1035"/>
      <c r="L4" s="1035"/>
      <c r="M4" s="1034" t="s">
        <v>211</v>
      </c>
      <c r="N4" s="1035"/>
      <c r="O4" s="1035"/>
      <c r="P4" s="1034" t="s">
        <v>565</v>
      </c>
      <c r="Q4" s="1035"/>
      <c r="R4" s="1055"/>
      <c r="S4" s="122"/>
      <c r="T4" s="122"/>
      <c r="U4" s="293"/>
      <c r="V4" s="1031" t="s">
        <v>107</v>
      </c>
      <c r="W4" s="295"/>
    </row>
    <row r="5" spans="1:23" ht="17.25" customHeight="1" x14ac:dyDescent="0.2">
      <c r="A5" s="106"/>
      <c r="B5" s="115"/>
      <c r="C5" s="107"/>
      <c r="D5" s="1032" t="s">
        <v>215</v>
      </c>
      <c r="E5" s="1033"/>
      <c r="F5" s="108" t="s">
        <v>201</v>
      </c>
      <c r="G5" s="1032" t="s">
        <v>215</v>
      </c>
      <c r="H5" s="1033"/>
      <c r="I5" s="108" t="s">
        <v>201</v>
      </c>
      <c r="J5" s="1032" t="s">
        <v>215</v>
      </c>
      <c r="K5" s="1033"/>
      <c r="L5" s="108" t="s">
        <v>201</v>
      </c>
      <c r="M5" s="1032" t="s">
        <v>215</v>
      </c>
      <c r="N5" s="1033"/>
      <c r="O5" s="108" t="s">
        <v>201</v>
      </c>
      <c r="P5" s="1032" t="s">
        <v>215</v>
      </c>
      <c r="Q5" s="1033"/>
      <c r="R5" s="121" t="s">
        <v>201</v>
      </c>
      <c r="S5" s="123" t="s">
        <v>548</v>
      </c>
      <c r="T5" s="141" t="s">
        <v>201</v>
      </c>
      <c r="U5" s="301"/>
      <c r="V5" s="955"/>
      <c r="W5" s="297" t="s">
        <v>201</v>
      </c>
    </row>
    <row r="6" spans="1:23" ht="26.25" customHeight="1" x14ac:dyDescent="0.2">
      <c r="A6" s="1039" t="s">
        <v>293</v>
      </c>
      <c r="B6" s="1050" t="s">
        <v>204</v>
      </c>
      <c r="C6" s="117" t="s">
        <v>282</v>
      </c>
      <c r="D6" s="118" t="s">
        <v>297</v>
      </c>
      <c r="E6" s="718"/>
      <c r="F6" s="719"/>
      <c r="G6" s="118" t="s">
        <v>298</v>
      </c>
      <c r="H6" s="718"/>
      <c r="I6" s="719"/>
      <c r="J6" s="118" t="s">
        <v>299</v>
      </c>
      <c r="K6" s="718"/>
      <c r="L6" s="719"/>
      <c r="M6" s="118" t="s">
        <v>300</v>
      </c>
      <c r="N6" s="718"/>
      <c r="O6" s="719"/>
      <c r="P6" s="118" t="s">
        <v>301</v>
      </c>
      <c r="Q6" s="718"/>
      <c r="R6" s="725"/>
      <c r="S6" s="447">
        <f>SUM(E6,H6,K6,N6,Q6)</f>
        <v>0</v>
      </c>
      <c r="T6" s="447">
        <f t="shared" ref="S6:T27" si="0">SUM(F6,I6,L6,O6,R6)</f>
        <v>0</v>
      </c>
      <c r="U6" s="301"/>
      <c r="V6" s="12" t="s">
        <v>204</v>
      </c>
      <c r="W6" s="299"/>
    </row>
    <row r="7" spans="1:23" ht="26.25" customHeight="1" x14ac:dyDescent="0.2">
      <c r="A7" s="1044"/>
      <c r="B7" s="1048"/>
      <c r="C7" s="111" t="s">
        <v>705</v>
      </c>
      <c r="D7" s="119" t="str">
        <f>TEXT(VALUE(MID(D6,1,FIND(".",D6,1)-1)),"0")&amp;".12"</f>
        <v>36.12</v>
      </c>
      <c r="E7" s="714"/>
      <c r="F7" s="715"/>
      <c r="G7" s="119" t="str">
        <f>TEXT(VALUE(MID(G6,1,FIND(".",G6,1)-1)),"0")&amp;".12"</f>
        <v>37.12</v>
      </c>
      <c r="H7" s="714"/>
      <c r="I7" s="715"/>
      <c r="J7" s="119" t="str">
        <f>TEXT(VALUE(MID(J6,1,FIND(".",J6,1)-1)),"0")&amp;".12"</f>
        <v>38.12</v>
      </c>
      <c r="K7" s="714"/>
      <c r="L7" s="715"/>
      <c r="M7" s="119" t="str">
        <f>TEXT(VALUE(MID(M6,1,FIND(".",M6,1)-1)),"0")&amp;".12"</f>
        <v>39.12</v>
      </c>
      <c r="N7" s="714"/>
      <c r="O7" s="715"/>
      <c r="P7" s="119" t="str">
        <f>TEXT(VALUE(MID(P6,1,FIND(".",P6,1)-1)),"0")&amp;".12"</f>
        <v>40.12</v>
      </c>
      <c r="Q7" s="714"/>
      <c r="R7" s="723"/>
      <c r="S7" s="448">
        <f t="shared" si="0"/>
        <v>0</v>
      </c>
      <c r="T7" s="448">
        <f t="shared" si="0"/>
        <v>0</v>
      </c>
      <c r="U7" s="301"/>
      <c r="V7" s="733">
        <f>SUM(S6:S8)</f>
        <v>0</v>
      </c>
      <c r="W7" s="733">
        <f>SUM(T6:T8)</f>
        <v>0</v>
      </c>
    </row>
    <row r="8" spans="1:23" ht="26.25" customHeight="1" x14ac:dyDescent="0.2">
      <c r="A8" s="1044"/>
      <c r="B8" s="1053"/>
      <c r="C8" s="126" t="s">
        <v>283</v>
      </c>
      <c r="D8" s="120" t="str">
        <f>TEXT(VALUE(MID(D7,1,FIND(".",D7,1)-1)),"0")&amp;".13"</f>
        <v>36.13</v>
      </c>
      <c r="E8" s="720"/>
      <c r="F8" s="721"/>
      <c r="G8" s="120" t="str">
        <f>TEXT(VALUE(MID(G7,1,FIND(".",G7,1)-1)),"0")&amp;".13"</f>
        <v>37.13</v>
      </c>
      <c r="H8" s="720"/>
      <c r="I8" s="721"/>
      <c r="J8" s="120" t="str">
        <f>TEXT(VALUE(MID(J7,1,FIND(".",J7,1)-1)),"0")&amp;".13"</f>
        <v>38.13</v>
      </c>
      <c r="K8" s="720"/>
      <c r="L8" s="721"/>
      <c r="M8" s="120" t="str">
        <f>TEXT(VALUE(MID(M7,1,FIND(".",M7,1)-1)),"0")&amp;".13"</f>
        <v>39.13</v>
      </c>
      <c r="N8" s="720"/>
      <c r="O8" s="721"/>
      <c r="P8" s="120" t="str">
        <f>TEXT(VALUE(MID(P7,1,FIND(".",P7,1)-1)),"0")&amp;".13"</f>
        <v>40.13</v>
      </c>
      <c r="Q8" s="720"/>
      <c r="R8" s="726"/>
      <c r="S8" s="448">
        <f t="shared" si="0"/>
        <v>0</v>
      </c>
      <c r="T8" s="448">
        <f t="shared" si="0"/>
        <v>0</v>
      </c>
      <c r="U8" s="301"/>
      <c r="V8" s="451" t="s">
        <v>202</v>
      </c>
      <c r="W8" s="452"/>
    </row>
    <row r="9" spans="1:23" ht="26.25" customHeight="1" x14ac:dyDescent="0.2">
      <c r="A9" s="1044"/>
      <c r="B9" s="14"/>
      <c r="C9" s="124" t="s">
        <v>566</v>
      </c>
      <c r="D9" s="125" t="str">
        <f>TEXT(VALUE(MID(D8,1,FIND(".",D8,1)-1)),"0")&amp;".14"</f>
        <v>36.14</v>
      </c>
      <c r="E9" s="712"/>
      <c r="F9" s="713"/>
      <c r="G9" s="125" t="str">
        <f>TEXT(VALUE(MID(G8,1,FIND(".",G8,1)-1)),"0")&amp;".14"</f>
        <v>37.14</v>
      </c>
      <c r="H9" s="712"/>
      <c r="I9" s="713"/>
      <c r="J9" s="125" t="str">
        <f>TEXT(VALUE(MID(J8,1,FIND(".",J8,1)-1)),"0")&amp;".14"</f>
        <v>38.14</v>
      </c>
      <c r="K9" s="712"/>
      <c r="L9" s="713"/>
      <c r="M9" s="125" t="str">
        <f>TEXT(VALUE(MID(M8,1,FIND(".",M8,1)-1)),"0")&amp;".14"</f>
        <v>39.14</v>
      </c>
      <c r="N9" s="712"/>
      <c r="O9" s="713"/>
      <c r="P9" s="125" t="str">
        <f>TEXT(VALUE(MID(P8,1,FIND(".",P8,1)-1)),"0")&amp;".14"</f>
        <v>40.14</v>
      </c>
      <c r="Q9" s="712"/>
      <c r="R9" s="722"/>
      <c r="S9" s="448">
        <f t="shared" si="0"/>
        <v>0</v>
      </c>
      <c r="T9" s="448">
        <f t="shared" si="0"/>
        <v>0</v>
      </c>
      <c r="U9" s="301"/>
      <c r="V9" s="733">
        <f>SUM(S6:S13)</f>
        <v>0</v>
      </c>
      <c r="W9" s="735">
        <f>SUM(T6:T13)</f>
        <v>0</v>
      </c>
    </row>
    <row r="10" spans="1:23" ht="26.25" customHeight="1" x14ac:dyDescent="0.2">
      <c r="A10" s="1045"/>
      <c r="B10" s="14"/>
      <c r="C10" s="111" t="s">
        <v>786</v>
      </c>
      <c r="D10" s="128" t="str">
        <f>CONCATENATE(LEFT(D9,2),".16")</f>
        <v>36.16</v>
      </c>
      <c r="E10" s="714"/>
      <c r="F10" s="715"/>
      <c r="G10" s="128" t="str">
        <f>CONCATENATE(LEFT(G9,2),".16")</f>
        <v>37.16</v>
      </c>
      <c r="H10" s="714"/>
      <c r="I10" s="715"/>
      <c r="J10" s="128" t="str">
        <f>CONCATENATE(LEFT(J9,2),".16")</f>
        <v>38.16</v>
      </c>
      <c r="K10" s="714"/>
      <c r="L10" s="715"/>
      <c r="M10" s="128" t="str">
        <f>CONCATENATE(LEFT(M9,2),".16")</f>
        <v>39.16</v>
      </c>
      <c r="N10" s="714"/>
      <c r="O10" s="715"/>
      <c r="P10" s="128" t="str">
        <f>CONCATENATE(LEFT(P9,2),".16")</f>
        <v>40.16</v>
      </c>
      <c r="Q10" s="714"/>
      <c r="R10" s="723"/>
      <c r="S10" s="448">
        <f t="shared" ref="S10:T12" si="1">SUM(E10,H10,K10,N10,Q10)</f>
        <v>0</v>
      </c>
      <c r="T10" s="448">
        <f t="shared" si="1"/>
        <v>0</v>
      </c>
      <c r="U10" s="301"/>
      <c r="V10" s="451"/>
      <c r="W10" s="452"/>
    </row>
    <row r="11" spans="1:23" ht="26.25" customHeight="1" x14ac:dyDescent="0.2">
      <c r="A11" s="1045"/>
      <c r="B11" s="14"/>
      <c r="C11" s="111" t="s">
        <v>787</v>
      </c>
      <c r="D11" s="128" t="str">
        <f>CONCATENATE(LEFT(D10,2),".17")</f>
        <v>36.17</v>
      </c>
      <c r="E11" s="714"/>
      <c r="F11" s="715"/>
      <c r="G11" s="128" t="str">
        <f>CONCATENATE(LEFT(G10,2),".17")</f>
        <v>37.17</v>
      </c>
      <c r="H11" s="714"/>
      <c r="I11" s="715"/>
      <c r="J11" s="128" t="str">
        <f>CONCATENATE(LEFT(J10,2),".17")</f>
        <v>38.17</v>
      </c>
      <c r="K11" s="714"/>
      <c r="L11" s="715"/>
      <c r="M11" s="128" t="str">
        <f>CONCATENATE(LEFT(M10,2),".17")</f>
        <v>39.17</v>
      </c>
      <c r="N11" s="714"/>
      <c r="O11" s="715"/>
      <c r="P11" s="128" t="str">
        <f>CONCATENATE(LEFT(P10,2),".17")</f>
        <v>40.17</v>
      </c>
      <c r="Q11" s="714"/>
      <c r="R11" s="723"/>
      <c r="S11" s="448">
        <f t="shared" si="1"/>
        <v>0</v>
      </c>
      <c r="T11" s="448">
        <f t="shared" si="1"/>
        <v>0</v>
      </c>
      <c r="U11" s="301"/>
      <c r="V11" s="451"/>
      <c r="W11" s="452"/>
    </row>
    <row r="12" spans="1:23" ht="26.25" customHeight="1" x14ac:dyDescent="0.2">
      <c r="A12" s="1045"/>
      <c r="B12" s="14"/>
      <c r="C12" s="111" t="s">
        <v>788</v>
      </c>
      <c r="D12" s="128" t="str">
        <f>CONCATENATE(LEFT(D11,2),".18")</f>
        <v>36.18</v>
      </c>
      <c r="E12" s="714"/>
      <c r="F12" s="715"/>
      <c r="G12" s="128" t="str">
        <f>CONCATENATE(LEFT(G11,2),".18")</f>
        <v>37.18</v>
      </c>
      <c r="H12" s="714"/>
      <c r="I12" s="715"/>
      <c r="J12" s="128" t="str">
        <f>CONCATENATE(LEFT(J11,2),".18")</f>
        <v>38.18</v>
      </c>
      <c r="K12" s="714"/>
      <c r="L12" s="715"/>
      <c r="M12" s="128" t="str">
        <f>CONCATENATE(LEFT(M11,2),".18")</f>
        <v>39.18</v>
      </c>
      <c r="N12" s="714"/>
      <c r="O12" s="715"/>
      <c r="P12" s="128" t="str">
        <f>CONCATENATE(LEFT(P11,2),".18")</f>
        <v>40.18</v>
      </c>
      <c r="Q12" s="714"/>
      <c r="R12" s="723"/>
      <c r="S12" s="448">
        <f t="shared" si="1"/>
        <v>0</v>
      </c>
      <c r="T12" s="448">
        <f t="shared" si="1"/>
        <v>0</v>
      </c>
      <c r="U12" s="301"/>
      <c r="V12" s="451"/>
      <c r="W12" s="452"/>
    </row>
    <row r="13" spans="1:23" ht="26.25" customHeight="1" x14ac:dyDescent="0.2">
      <c r="A13" s="1046"/>
      <c r="B13" s="113"/>
      <c r="C13" s="112" t="s">
        <v>208</v>
      </c>
      <c r="D13" s="120" t="str">
        <f>TEXT(VALUE(MID(D9,1,FIND(".",D9,1)-1)),"0")&amp;".15"</f>
        <v>36.15</v>
      </c>
      <c r="E13" s="720"/>
      <c r="F13" s="721"/>
      <c r="G13" s="120" t="str">
        <f>TEXT(VALUE(MID(G9,1,FIND(".",G9,1)-1)),"0")&amp;".15"</f>
        <v>37.15</v>
      </c>
      <c r="H13" s="720"/>
      <c r="I13" s="721"/>
      <c r="J13" s="120" t="str">
        <f>TEXT(VALUE(MID(J9,1,FIND(".",J9,1)-1)),"0")&amp;".15"</f>
        <v>38.15</v>
      </c>
      <c r="K13" s="720"/>
      <c r="L13" s="721"/>
      <c r="M13" s="120" t="str">
        <f>TEXT(VALUE(MID(M9,1,FIND(".",M9,1)-1)),"0")&amp;".15"</f>
        <v>39.15</v>
      </c>
      <c r="N13" s="720"/>
      <c r="O13" s="721"/>
      <c r="P13" s="120" t="str">
        <f>TEXT(VALUE(MID(P9,1,FIND(".",P9,1)-1)),"0")&amp;".15"</f>
        <v>40.15</v>
      </c>
      <c r="Q13" s="720"/>
      <c r="R13" s="726"/>
      <c r="S13" s="448">
        <f t="shared" si="0"/>
        <v>0</v>
      </c>
      <c r="T13" s="448">
        <f t="shared" si="0"/>
        <v>0</v>
      </c>
      <c r="U13" s="304"/>
      <c r="V13" s="453"/>
      <c r="W13" s="454"/>
    </row>
    <row r="14" spans="1:23" ht="32.25" customHeight="1" x14ac:dyDescent="0.2">
      <c r="A14" s="1039" t="s">
        <v>203</v>
      </c>
      <c r="B14" s="1050" t="s">
        <v>204</v>
      </c>
      <c r="C14" s="117" t="s">
        <v>282</v>
      </c>
      <c r="D14" s="118" t="str">
        <f>TEXT(VALUE(MID(D13,1,FIND(".",D13,1)-1)),"0")&amp;".21"</f>
        <v>36.21</v>
      </c>
      <c r="E14" s="718"/>
      <c r="F14" s="719"/>
      <c r="G14" s="118" t="str">
        <f>TEXT(VALUE(MID(G13,1,FIND(".",G13,1)-1)),"0")&amp;".21"</f>
        <v>37.21</v>
      </c>
      <c r="H14" s="718"/>
      <c r="I14" s="719"/>
      <c r="J14" s="118" t="str">
        <f>TEXT(VALUE(MID(J13,1,FIND(".",J13,1)-1)),"0")&amp;".21"</f>
        <v>38.21</v>
      </c>
      <c r="K14" s="718"/>
      <c r="L14" s="719"/>
      <c r="M14" s="118" t="str">
        <f>TEXT(VALUE(MID(M13,1,FIND(".",M13,1)-1)),"0")&amp;".21"</f>
        <v>39.21</v>
      </c>
      <c r="N14" s="718"/>
      <c r="O14" s="719"/>
      <c r="P14" s="118" t="str">
        <f>TEXT(VALUE(MID(P13,1,FIND(".",P13,1)-1)),"0")&amp;".21"</f>
        <v>40.21</v>
      </c>
      <c r="Q14" s="718"/>
      <c r="R14" s="725"/>
      <c r="S14" s="448">
        <f t="shared" si="0"/>
        <v>0</v>
      </c>
      <c r="T14" s="448">
        <f t="shared" si="0"/>
        <v>0</v>
      </c>
      <c r="U14" s="293"/>
      <c r="V14" s="455" t="s">
        <v>108</v>
      </c>
      <c r="W14" s="303" t="s">
        <v>201</v>
      </c>
    </row>
    <row r="15" spans="1:23" ht="26.25" customHeight="1" x14ac:dyDescent="0.2">
      <c r="A15" s="1040"/>
      <c r="B15" s="1051"/>
      <c r="C15" s="111" t="s">
        <v>705</v>
      </c>
      <c r="D15" s="119" t="str">
        <f>TEXT(VALUE(MID(D14,1,FIND(".",D14,1)-1)),"0")&amp;".22"</f>
        <v>36.22</v>
      </c>
      <c r="E15" s="714"/>
      <c r="F15" s="715"/>
      <c r="G15" s="119" t="str">
        <f>TEXT(VALUE(MID(G14,1,FIND(".",G14,1)-1)),"0")&amp;".22"</f>
        <v>37.22</v>
      </c>
      <c r="H15" s="714"/>
      <c r="I15" s="715"/>
      <c r="J15" s="119" t="str">
        <f>TEXT(VALUE(MID(J14,1,FIND(".",J14,1)-1)),"0")&amp;".22"</f>
        <v>38.22</v>
      </c>
      <c r="K15" s="714"/>
      <c r="L15" s="715"/>
      <c r="M15" s="119" t="str">
        <f>TEXT(VALUE(MID(M14,1,FIND(".",M14,1)-1)),"0")&amp;".22"</f>
        <v>39.22</v>
      </c>
      <c r="N15" s="714"/>
      <c r="O15" s="715"/>
      <c r="P15" s="119" t="str">
        <f>TEXT(VALUE(MID(P14,1,FIND(".",P14,1)-1)),"0")&amp;".22"</f>
        <v>40.22</v>
      </c>
      <c r="Q15" s="714"/>
      <c r="R15" s="723"/>
      <c r="S15" s="448">
        <f t="shared" si="0"/>
        <v>0</v>
      </c>
      <c r="T15" s="448">
        <f t="shared" si="0"/>
        <v>0</v>
      </c>
      <c r="U15" s="301"/>
      <c r="V15" s="451" t="s">
        <v>204</v>
      </c>
      <c r="W15" s="452"/>
    </row>
    <row r="16" spans="1:23" ht="26.25" customHeight="1" x14ac:dyDescent="0.2">
      <c r="A16" s="1040"/>
      <c r="B16" s="1054"/>
      <c r="C16" s="126" t="s">
        <v>283</v>
      </c>
      <c r="D16" s="120" t="str">
        <f>TEXT(VALUE(MID(D15,1,FIND(".",D15,1)-1)),"0")&amp;".23"</f>
        <v>36.23</v>
      </c>
      <c r="E16" s="720"/>
      <c r="F16" s="721"/>
      <c r="G16" s="120" t="str">
        <f>TEXT(VALUE(MID(G15,1,FIND(".",G15,1)-1)),"0")&amp;".23"</f>
        <v>37.23</v>
      </c>
      <c r="H16" s="720"/>
      <c r="I16" s="721"/>
      <c r="J16" s="120" t="str">
        <f>TEXT(VALUE(MID(J15,1,FIND(".",J15,1)-1)),"0")&amp;".23"</f>
        <v>38.23</v>
      </c>
      <c r="K16" s="720"/>
      <c r="L16" s="721"/>
      <c r="M16" s="120" t="str">
        <f>TEXT(VALUE(MID(M15,1,FIND(".",M15,1)-1)),"0")&amp;".23"</f>
        <v>39.23</v>
      </c>
      <c r="N16" s="720"/>
      <c r="O16" s="721"/>
      <c r="P16" s="120" t="str">
        <f>TEXT(VALUE(MID(P15,1,FIND(".",P15,1)-1)),"0")&amp;".23"</f>
        <v>40.23</v>
      </c>
      <c r="Q16" s="720"/>
      <c r="R16" s="726"/>
      <c r="S16" s="448">
        <f t="shared" si="0"/>
        <v>0</v>
      </c>
      <c r="T16" s="448">
        <f t="shared" si="0"/>
        <v>0</v>
      </c>
      <c r="U16" s="301"/>
      <c r="V16" s="733">
        <f>SUM(S14:S16)</f>
        <v>0</v>
      </c>
      <c r="W16" s="733">
        <f>SUM(T14:T16)</f>
        <v>0</v>
      </c>
    </row>
    <row r="17" spans="1:23" ht="26.25" customHeight="1" x14ac:dyDescent="0.2">
      <c r="A17" s="1040"/>
      <c r="B17" s="15"/>
      <c r="C17" s="124" t="s">
        <v>566</v>
      </c>
      <c r="D17" s="125" t="str">
        <f>TEXT(VALUE(MID(D16,1,FIND(".",D16,1)-1)),"0")&amp;".24"</f>
        <v>36.24</v>
      </c>
      <c r="E17" s="712"/>
      <c r="F17" s="713"/>
      <c r="G17" s="125" t="str">
        <f>TEXT(VALUE(MID(G16,1,FIND(".",G16,1)-1)),"0")&amp;".24"</f>
        <v>37.24</v>
      </c>
      <c r="H17" s="712"/>
      <c r="I17" s="713"/>
      <c r="J17" s="125" t="str">
        <f>TEXT(VALUE(MID(J16,1,FIND(".",J16,1)-1)),"0")&amp;".24"</f>
        <v>38.24</v>
      </c>
      <c r="K17" s="712"/>
      <c r="L17" s="713"/>
      <c r="M17" s="125" t="str">
        <f>TEXT(VALUE(MID(M16,1,FIND(".",M16,1)-1)),"0")&amp;".24"</f>
        <v>39.24</v>
      </c>
      <c r="N17" s="712"/>
      <c r="O17" s="713"/>
      <c r="P17" s="125" t="str">
        <f>TEXT(VALUE(MID(P16,1,FIND(".",P16,1)-1)),"0")&amp;".24"</f>
        <v>40.24</v>
      </c>
      <c r="Q17" s="712"/>
      <c r="R17" s="722"/>
      <c r="S17" s="448">
        <f t="shared" si="0"/>
        <v>0</v>
      </c>
      <c r="T17" s="448">
        <f t="shared" si="0"/>
        <v>0</v>
      </c>
      <c r="U17" s="301"/>
      <c r="V17" s="451"/>
      <c r="W17" s="452"/>
    </row>
    <row r="18" spans="1:23" ht="26.25" customHeight="1" x14ac:dyDescent="0.2">
      <c r="A18" s="1040"/>
      <c r="B18" s="15"/>
      <c r="C18" s="111" t="s">
        <v>289</v>
      </c>
      <c r="D18" s="119" t="str">
        <f>TEXT(VALUE(MID(D17,1,FIND(".",D17,1)-1)),"0")&amp;".3"</f>
        <v>36.3</v>
      </c>
      <c r="E18" s="714"/>
      <c r="F18" s="715"/>
      <c r="G18" s="119" t="str">
        <f>TEXT(VALUE(MID(G17,1,FIND(".",G17,1)-1)),"0")&amp;".3"</f>
        <v>37.3</v>
      </c>
      <c r="H18" s="714"/>
      <c r="I18" s="715"/>
      <c r="J18" s="119" t="str">
        <f>TEXT(VALUE(MID(J17,1,FIND(".",J17,1)-1)),"0")&amp;".3"</f>
        <v>38.3</v>
      </c>
      <c r="K18" s="714"/>
      <c r="L18" s="715"/>
      <c r="M18" s="119" t="str">
        <f>TEXT(VALUE(MID(M17,1,FIND(".",M17,1)-1)),"0")&amp;".3"</f>
        <v>39.3</v>
      </c>
      <c r="N18" s="714"/>
      <c r="O18" s="715"/>
      <c r="P18" s="119" t="str">
        <f>TEXT(VALUE(MID(P17,1,FIND(".",P17,1)-1)),"0")&amp;".3"</f>
        <v>40.3</v>
      </c>
      <c r="Q18" s="714"/>
      <c r="R18" s="723"/>
      <c r="S18" s="448">
        <f t="shared" si="0"/>
        <v>0</v>
      </c>
      <c r="T18" s="448">
        <f t="shared" si="0"/>
        <v>0</v>
      </c>
      <c r="U18" s="301"/>
      <c r="V18" s="451" t="s">
        <v>202</v>
      </c>
      <c r="W18" s="452"/>
    </row>
    <row r="19" spans="1:23" ht="26.25" customHeight="1" x14ac:dyDescent="0.2">
      <c r="A19" s="1040"/>
      <c r="B19" s="15"/>
      <c r="C19" s="110" t="s">
        <v>205</v>
      </c>
      <c r="D19" s="119" t="str">
        <f>TEXT(VALUE(MID(D18,1,FIND(".",D18,1)-1)),"0")&amp;".4"</f>
        <v>36.4</v>
      </c>
      <c r="E19" s="714"/>
      <c r="F19" s="715"/>
      <c r="G19" s="119" t="str">
        <f>TEXT(VALUE(MID(G18,1,FIND(".",G18,1)-1)),"0")&amp;".4"</f>
        <v>37.4</v>
      </c>
      <c r="H19" s="714"/>
      <c r="I19" s="715"/>
      <c r="J19" s="119" t="str">
        <f>TEXT(VALUE(MID(J18,1,FIND(".",J18,1)-1)),"0")&amp;".4"</f>
        <v>38.4</v>
      </c>
      <c r="K19" s="714"/>
      <c r="L19" s="715"/>
      <c r="M19" s="119" t="str">
        <f>TEXT(VALUE(MID(M18,1,FIND(".",M18,1)-1)),"0")&amp;".4"</f>
        <v>39.4</v>
      </c>
      <c r="N19" s="714"/>
      <c r="O19" s="715"/>
      <c r="P19" s="119" t="str">
        <f>TEXT(VALUE(MID(P18,1,FIND(".",P18,1)-1)),"0")&amp;".4"</f>
        <v>40.4</v>
      </c>
      <c r="Q19" s="714"/>
      <c r="R19" s="723"/>
      <c r="S19" s="448">
        <f t="shared" si="0"/>
        <v>0</v>
      </c>
      <c r="T19" s="448">
        <f t="shared" si="0"/>
        <v>0</v>
      </c>
      <c r="U19" s="301"/>
      <c r="V19" s="733">
        <f>SUM(S14:S27)</f>
        <v>0</v>
      </c>
      <c r="W19" s="735">
        <f>SUM(T14:T27)</f>
        <v>0</v>
      </c>
    </row>
    <row r="20" spans="1:23" ht="26.25" customHeight="1" x14ac:dyDescent="0.2">
      <c r="A20" s="1040"/>
      <c r="B20" s="15"/>
      <c r="C20" s="110" t="s">
        <v>206</v>
      </c>
      <c r="D20" s="119" t="str">
        <f>TEXT(VALUE(MID(D19,1,FIND(".",D19,1)-1)),"0")&amp;".5"</f>
        <v>36.5</v>
      </c>
      <c r="E20" s="714"/>
      <c r="F20" s="715"/>
      <c r="G20" s="119" t="str">
        <f>TEXT(VALUE(MID(G19,1,FIND(".",G19,1)-1)),"0")&amp;".5"</f>
        <v>37.5</v>
      </c>
      <c r="H20" s="714"/>
      <c r="I20" s="715"/>
      <c r="J20" s="119" t="str">
        <f>TEXT(VALUE(MID(J19,1,FIND(".",J19,1)-1)),"0")&amp;".5"</f>
        <v>38.5</v>
      </c>
      <c r="K20" s="714"/>
      <c r="L20" s="715"/>
      <c r="M20" s="119" t="str">
        <f>TEXT(VALUE(MID(M19,1,FIND(".",M19,1)-1)),"0")&amp;".5"</f>
        <v>39.5</v>
      </c>
      <c r="N20" s="714"/>
      <c r="O20" s="715"/>
      <c r="P20" s="119" t="str">
        <f>TEXT(VALUE(MID(P19,1,FIND(".",P19,1)-1)),"0")&amp;".5"</f>
        <v>40.5</v>
      </c>
      <c r="Q20" s="714"/>
      <c r="R20" s="723"/>
      <c r="S20" s="448">
        <f t="shared" si="0"/>
        <v>0</v>
      </c>
      <c r="T20" s="448">
        <f t="shared" si="0"/>
        <v>0</v>
      </c>
      <c r="U20" s="301"/>
      <c r="V20" s="20"/>
      <c r="W20" s="299"/>
    </row>
    <row r="21" spans="1:23" ht="26.25" customHeight="1" x14ac:dyDescent="0.2">
      <c r="A21" s="1040"/>
      <c r="B21" s="15"/>
      <c r="C21" s="110" t="s">
        <v>212</v>
      </c>
      <c r="D21" s="119" t="str">
        <f>TEXT(VALUE(MID(D19,1,FIND(".",D19,1)-1)),"0")&amp;".6"</f>
        <v>36.6</v>
      </c>
      <c r="E21" s="714"/>
      <c r="F21" s="715"/>
      <c r="G21" s="119" t="str">
        <f>TEXT(VALUE(MID(G19,1,FIND(".",G19,1)-1)),"0")&amp;".6"</f>
        <v>37.6</v>
      </c>
      <c r="H21" s="714"/>
      <c r="I21" s="715"/>
      <c r="J21" s="119" t="str">
        <f>TEXT(VALUE(MID(J19,1,FIND(".",J19,1)-1)),"0")&amp;".6"</f>
        <v>38.6</v>
      </c>
      <c r="K21" s="714"/>
      <c r="L21" s="715"/>
      <c r="M21" s="119" t="str">
        <f>TEXT(VALUE(MID(M19,1,FIND(".",M19,1)-1)),"0")&amp;".6"</f>
        <v>39.6</v>
      </c>
      <c r="N21" s="714"/>
      <c r="O21" s="715"/>
      <c r="P21" s="119" t="str">
        <f>TEXT(VALUE(MID(P19,1,FIND(".",P19,1)-1)),"0")&amp;".6"</f>
        <v>40.6</v>
      </c>
      <c r="Q21" s="714"/>
      <c r="R21" s="723"/>
      <c r="S21" s="448">
        <f t="shared" si="0"/>
        <v>0</v>
      </c>
      <c r="T21" s="448">
        <f t="shared" si="0"/>
        <v>0</v>
      </c>
      <c r="U21" s="301"/>
      <c r="V21" s="20"/>
      <c r="W21" s="299"/>
    </row>
    <row r="22" spans="1:23" ht="26.25" customHeight="1" x14ac:dyDescent="0.2">
      <c r="A22" s="1040"/>
      <c r="B22" s="15"/>
      <c r="C22" s="110" t="s">
        <v>207</v>
      </c>
      <c r="D22" s="119" t="str">
        <f>TEXT(VALUE(MID(D21,1,FIND(".",D21,1)-1)),"0")&amp;".7"</f>
        <v>36.7</v>
      </c>
      <c r="E22" s="714"/>
      <c r="F22" s="715"/>
      <c r="G22" s="119" t="str">
        <f>TEXT(VALUE(MID(G21,1,FIND(".",G21,1)-1)),"0")&amp;".7"</f>
        <v>37.7</v>
      </c>
      <c r="H22" s="714"/>
      <c r="I22" s="715"/>
      <c r="J22" s="119" t="str">
        <f>TEXT(VALUE(MID(J21,1,FIND(".",J21,1)-1)),"0")&amp;".7"</f>
        <v>38.7</v>
      </c>
      <c r="K22" s="714"/>
      <c r="L22" s="715"/>
      <c r="M22" s="119" t="str">
        <f>TEXT(VALUE(MID(M21,1,FIND(".",M21,1)-1)),"0")&amp;".7"</f>
        <v>39.7</v>
      </c>
      <c r="N22" s="714"/>
      <c r="O22" s="715"/>
      <c r="P22" s="119" t="str">
        <f>TEXT(VALUE(MID(P21,1,FIND(".",P21,1)-1)),"0")&amp;".7"</f>
        <v>40.7</v>
      </c>
      <c r="Q22" s="714"/>
      <c r="R22" s="723"/>
      <c r="S22" s="448">
        <f t="shared" si="0"/>
        <v>0</v>
      </c>
      <c r="T22" s="448">
        <f t="shared" si="0"/>
        <v>0</v>
      </c>
      <c r="U22" s="301"/>
      <c r="V22" s="20"/>
      <c r="W22" s="299"/>
    </row>
    <row r="23" spans="1:23" ht="26.25" customHeight="1" x14ac:dyDescent="0.2">
      <c r="A23" s="1040"/>
      <c r="B23" s="15"/>
      <c r="C23" s="110" t="s">
        <v>213</v>
      </c>
      <c r="D23" s="119" t="str">
        <f>TEXT(VALUE(MID(D22,1,FIND(".",D22,1)-1)),"0")&amp;".8"</f>
        <v>36.8</v>
      </c>
      <c r="E23" s="714"/>
      <c r="F23" s="715"/>
      <c r="G23" s="119" t="str">
        <f>TEXT(VALUE(MID(G22,1,FIND(".",G22,1)-1)),"0")&amp;".8"</f>
        <v>37.8</v>
      </c>
      <c r="H23" s="714"/>
      <c r="I23" s="715"/>
      <c r="J23" s="119" t="str">
        <f>TEXT(VALUE(MID(J22,1,FIND(".",J22,1)-1)),"0")&amp;".8"</f>
        <v>38.8</v>
      </c>
      <c r="K23" s="714"/>
      <c r="L23" s="715"/>
      <c r="M23" s="119" t="str">
        <f>TEXT(VALUE(MID(M22,1,FIND(".",M22,1)-1)),"0")&amp;".8"</f>
        <v>39.8</v>
      </c>
      <c r="N23" s="714"/>
      <c r="O23" s="715"/>
      <c r="P23" s="119" t="str">
        <f>TEXT(VALUE(MID(P22,1,FIND(".",P22,1)-1)),"0")&amp;".8"</f>
        <v>40.8</v>
      </c>
      <c r="Q23" s="714"/>
      <c r="R23" s="723"/>
      <c r="S23" s="448">
        <f t="shared" si="0"/>
        <v>0</v>
      </c>
      <c r="T23" s="448">
        <f t="shared" si="0"/>
        <v>0</v>
      </c>
      <c r="U23" s="301"/>
      <c r="V23" s="20"/>
      <c r="W23" s="299"/>
    </row>
    <row r="24" spans="1:23" ht="26.25" customHeight="1" x14ac:dyDescent="0.2">
      <c r="A24" s="1041"/>
      <c r="B24" s="15"/>
      <c r="C24" s="545" t="s">
        <v>786</v>
      </c>
      <c r="D24" s="128" t="str">
        <f>CONCATENATE(LEFT(D23,2),".30")</f>
        <v>36.30</v>
      </c>
      <c r="E24" s="714"/>
      <c r="F24" s="715"/>
      <c r="G24" s="128" t="str">
        <f>CONCATENATE(LEFT(G23,2),".30")</f>
        <v>37.30</v>
      </c>
      <c r="H24" s="714"/>
      <c r="I24" s="715"/>
      <c r="J24" s="128" t="str">
        <f>CONCATENATE(LEFT(J23,2),".30")</f>
        <v>38.30</v>
      </c>
      <c r="K24" s="714"/>
      <c r="L24" s="715"/>
      <c r="M24" s="128" t="str">
        <f>CONCATENATE(LEFT(M23,2),".30")</f>
        <v>39.30</v>
      </c>
      <c r="N24" s="714"/>
      <c r="O24" s="715"/>
      <c r="P24" s="128" t="str">
        <f>CONCATENATE(LEFT(P23,2),".30")</f>
        <v>40.30</v>
      </c>
      <c r="Q24" s="716"/>
      <c r="R24" s="724"/>
      <c r="S24" s="448">
        <f t="shared" ref="S24:T26" si="2">SUM(E24,H24,K24,N24,Q24)</f>
        <v>0</v>
      </c>
      <c r="T24" s="448">
        <f t="shared" si="2"/>
        <v>0</v>
      </c>
      <c r="U24" s="301"/>
      <c r="V24" s="20"/>
      <c r="W24" s="299"/>
    </row>
    <row r="25" spans="1:23" ht="26.25" customHeight="1" x14ac:dyDescent="0.2">
      <c r="A25" s="1041"/>
      <c r="B25" s="15"/>
      <c r="C25" s="545" t="s">
        <v>787</v>
      </c>
      <c r="D25" s="128" t="str">
        <f>CONCATENATE(LEFT(D24,2),".31")</f>
        <v>36.31</v>
      </c>
      <c r="E25" s="714"/>
      <c r="F25" s="715"/>
      <c r="G25" s="128" t="str">
        <f>CONCATENATE(LEFT(G24,2),".31")</f>
        <v>37.31</v>
      </c>
      <c r="H25" s="714"/>
      <c r="I25" s="715"/>
      <c r="J25" s="128" t="str">
        <f>CONCATENATE(LEFT(J24,2),".31")</f>
        <v>38.31</v>
      </c>
      <c r="K25" s="714"/>
      <c r="L25" s="715"/>
      <c r="M25" s="128" t="str">
        <f>CONCATENATE(LEFT(M24,2),".31")</f>
        <v>39.31</v>
      </c>
      <c r="N25" s="714"/>
      <c r="O25" s="715"/>
      <c r="P25" s="128" t="str">
        <f>CONCATENATE(LEFT(P24,2),".31")</f>
        <v>40.31</v>
      </c>
      <c r="Q25" s="716"/>
      <c r="R25" s="724"/>
      <c r="S25" s="448">
        <f t="shared" si="2"/>
        <v>0</v>
      </c>
      <c r="T25" s="448">
        <f t="shared" si="2"/>
        <v>0</v>
      </c>
      <c r="U25" s="301"/>
      <c r="V25" s="20"/>
      <c r="W25" s="299"/>
    </row>
    <row r="26" spans="1:23" ht="26.25" customHeight="1" x14ac:dyDescent="0.2">
      <c r="A26" s="1041"/>
      <c r="B26" s="15"/>
      <c r="C26" s="545" t="s">
        <v>788</v>
      </c>
      <c r="D26" s="128" t="str">
        <f>CONCATENATE(LEFT(D25,2),".32")</f>
        <v>36.32</v>
      </c>
      <c r="E26" s="714"/>
      <c r="F26" s="715"/>
      <c r="G26" s="128" t="str">
        <f>CONCATENATE(LEFT(G25,2),".32")</f>
        <v>37.32</v>
      </c>
      <c r="H26" s="714"/>
      <c r="I26" s="715"/>
      <c r="J26" s="128" t="str">
        <f>CONCATENATE(LEFT(J25,2),".32")</f>
        <v>38.32</v>
      </c>
      <c r="K26" s="714"/>
      <c r="L26" s="715"/>
      <c r="M26" s="128" t="str">
        <f>CONCATENATE(LEFT(M25,2),".32")</f>
        <v>39.32</v>
      </c>
      <c r="N26" s="714"/>
      <c r="O26" s="715"/>
      <c r="P26" s="128" t="str">
        <f>CONCATENATE(LEFT(P25,2),".32")</f>
        <v>40.32</v>
      </c>
      <c r="Q26" s="716"/>
      <c r="R26" s="724"/>
      <c r="S26" s="448">
        <f t="shared" si="2"/>
        <v>0</v>
      </c>
      <c r="T26" s="448">
        <f t="shared" si="2"/>
        <v>0</v>
      </c>
      <c r="U26" s="301"/>
      <c r="V26" s="20"/>
      <c r="W26" s="299"/>
    </row>
    <row r="27" spans="1:23" ht="26.25" customHeight="1" x14ac:dyDescent="0.2">
      <c r="A27" s="1042"/>
      <c r="B27" s="109"/>
      <c r="C27" s="112" t="s">
        <v>208</v>
      </c>
      <c r="D27" s="120" t="str">
        <f>TEXT(VALUE(MID(D23,1,FIND(".",D23,1)-1)),"0")&amp;".9"</f>
        <v>36.9</v>
      </c>
      <c r="E27" s="720"/>
      <c r="F27" s="721"/>
      <c r="G27" s="120" t="str">
        <f>TEXT(VALUE(MID(G23,1,FIND(".",G23,1)-1)),"0")&amp;".9"</f>
        <v>37.9</v>
      </c>
      <c r="H27" s="720"/>
      <c r="I27" s="721"/>
      <c r="J27" s="120" t="str">
        <f>TEXT(VALUE(MID(J23,1,FIND(".",J23,1)-1)),"0")&amp;".9"</f>
        <v>38.9</v>
      </c>
      <c r="K27" s="720"/>
      <c r="L27" s="721"/>
      <c r="M27" s="120" t="str">
        <f>TEXT(VALUE(MID(M23,1,FIND(".",M23,1)-1)),"0")&amp;".9"</f>
        <v>39.9</v>
      </c>
      <c r="N27" s="720"/>
      <c r="O27" s="721"/>
      <c r="P27" s="120" t="str">
        <f>TEXT(VALUE(MID(P23,1,FIND(".",P23,1)-1)),"0")&amp;".9"</f>
        <v>40.9</v>
      </c>
      <c r="Q27" s="720"/>
      <c r="R27" s="726"/>
      <c r="S27" s="448">
        <f t="shared" si="0"/>
        <v>0</v>
      </c>
      <c r="T27" s="448">
        <f t="shared" si="0"/>
        <v>0</v>
      </c>
      <c r="U27" s="304"/>
      <c r="V27" s="292"/>
      <c r="W27" s="300"/>
    </row>
    <row r="28" spans="1:23" x14ac:dyDescent="0.2">
      <c r="Q28" s="19"/>
      <c r="R28" s="19"/>
      <c r="S28" s="19"/>
      <c r="T28" s="19"/>
    </row>
  </sheetData>
  <mergeCells count="15">
    <mergeCell ref="A14:A27"/>
    <mergeCell ref="A6:A13"/>
    <mergeCell ref="B6:B8"/>
    <mergeCell ref="B14:B16"/>
    <mergeCell ref="V4:V5"/>
    <mergeCell ref="P5:Q5"/>
    <mergeCell ref="D4:F4"/>
    <mergeCell ref="G4:I4"/>
    <mergeCell ref="J4:L4"/>
    <mergeCell ref="M4:O4"/>
    <mergeCell ref="P4:R4"/>
    <mergeCell ref="D5:E5"/>
    <mergeCell ref="G5:H5"/>
    <mergeCell ref="J5:K5"/>
    <mergeCell ref="M5:N5"/>
  </mergeCells>
  <phoneticPr fontId="23" type="noConversion"/>
  <pageMargins left="0.59055118110236227" right="0.59055118110236227" top="0.78740157480314965" bottom="0.39370078740157483" header="0.51181102362204722" footer="0.51181102362204722"/>
  <pageSetup paperSize="9" scale="81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>
    <tabColor indexed="44"/>
    <pageSetUpPr fitToPage="1"/>
  </sheetPr>
  <dimension ref="A1:W28"/>
  <sheetViews>
    <sheetView topLeftCell="A10" workbookViewId="0">
      <selection activeCell="W1" sqref="W1"/>
    </sheetView>
  </sheetViews>
  <sheetFormatPr baseColWidth="10" defaultRowHeight="11.25" x14ac:dyDescent="0.2"/>
  <cols>
    <col min="1" max="1" width="3.75" style="12" customWidth="1"/>
    <col min="2" max="2" width="4.125" style="12" customWidth="1"/>
    <col min="3" max="3" width="13.25" style="12" customWidth="1"/>
    <col min="4" max="4" width="4.25" style="12" bestFit="1" customWidth="1"/>
    <col min="5" max="6" width="5.625" style="12" customWidth="1"/>
    <col min="7" max="7" width="4.25" style="12" bestFit="1" customWidth="1"/>
    <col min="8" max="9" width="5.625" style="12" customWidth="1"/>
    <col min="10" max="10" width="4.25" style="12" bestFit="1" customWidth="1"/>
    <col min="11" max="12" width="5.625" style="12" customWidth="1"/>
    <col min="13" max="13" width="4.25" style="12" bestFit="1" customWidth="1"/>
    <col min="14" max="15" width="5.625" style="12" customWidth="1"/>
    <col min="16" max="16" width="4.25" style="12" bestFit="1" customWidth="1"/>
    <col min="17" max="17" width="6.5" style="12" customWidth="1"/>
    <col min="18" max="18" width="5.625" style="12" customWidth="1"/>
    <col min="19" max="19" width="6.75" style="12" customWidth="1"/>
    <col min="20" max="20" width="4" style="12" customWidth="1"/>
    <col min="21" max="21" width="4.625" style="12" customWidth="1"/>
    <col min="22" max="22" width="6.5" style="12" customWidth="1"/>
    <col min="23" max="23" width="3.875" style="12" customWidth="1"/>
    <col min="24" max="16384" width="11" style="12"/>
  </cols>
  <sheetData>
    <row r="1" spans="1:23" s="7" customFormat="1" ht="15" x14ac:dyDescent="0.25">
      <c r="A1" s="9" t="s">
        <v>307</v>
      </c>
      <c r="B1" s="6"/>
      <c r="C1" s="6"/>
      <c r="U1" s="30"/>
      <c r="W1" s="30" t="str">
        <f>CONCATENATE("Fragebogen zur DGTHG-Leistungsstatistik ",Gesamt!$E$1,", Seite 6")</f>
        <v>Fragebogen zur DGTHG-Leistungsstatistik 2025, Seite 6</v>
      </c>
    </row>
    <row r="2" spans="1:23" s="7" customFormat="1" ht="15" x14ac:dyDescent="0.25">
      <c r="A2" s="6"/>
      <c r="B2" s="6"/>
      <c r="C2" s="6"/>
    </row>
    <row r="3" spans="1:23" ht="9.75" customHeight="1" x14ac:dyDescent="0.2"/>
    <row r="4" spans="1:23" ht="13.15" customHeight="1" x14ac:dyDescent="0.2">
      <c r="A4" s="105" t="s">
        <v>281</v>
      </c>
      <c r="B4" s="114"/>
      <c r="C4" s="116"/>
      <c r="D4" s="1034" t="s">
        <v>291</v>
      </c>
      <c r="E4" s="1035"/>
      <c r="F4" s="1035"/>
      <c r="G4" s="1034" t="s">
        <v>209</v>
      </c>
      <c r="H4" s="1035"/>
      <c r="I4" s="1035"/>
      <c r="J4" s="1034" t="s">
        <v>210</v>
      </c>
      <c r="K4" s="1035"/>
      <c r="L4" s="1035"/>
      <c r="M4" s="1034" t="s">
        <v>211</v>
      </c>
      <c r="N4" s="1035"/>
      <c r="O4" s="1035"/>
      <c r="P4" s="1034" t="s">
        <v>565</v>
      </c>
      <c r="Q4" s="1035"/>
      <c r="R4" s="1055"/>
      <c r="S4" s="122"/>
      <c r="T4" s="122"/>
      <c r="U4" s="293"/>
      <c r="V4" s="1031" t="s">
        <v>107</v>
      </c>
      <c r="W4" s="295"/>
    </row>
    <row r="5" spans="1:23" ht="17.25" customHeight="1" x14ac:dyDescent="0.2">
      <c r="A5" s="106"/>
      <c r="B5" s="115"/>
      <c r="C5" s="107"/>
      <c r="D5" s="1032" t="s">
        <v>215</v>
      </c>
      <c r="E5" s="1033"/>
      <c r="F5" s="108" t="s">
        <v>201</v>
      </c>
      <c r="G5" s="1032" t="s">
        <v>215</v>
      </c>
      <c r="H5" s="1033"/>
      <c r="I5" s="108" t="s">
        <v>201</v>
      </c>
      <c r="J5" s="1032" t="s">
        <v>215</v>
      </c>
      <c r="K5" s="1033"/>
      <c r="L5" s="108" t="s">
        <v>201</v>
      </c>
      <c r="M5" s="1032" t="s">
        <v>215</v>
      </c>
      <c r="N5" s="1033"/>
      <c r="O5" s="108" t="s">
        <v>201</v>
      </c>
      <c r="P5" s="1032" t="s">
        <v>215</v>
      </c>
      <c r="Q5" s="1033"/>
      <c r="R5" s="121" t="s">
        <v>201</v>
      </c>
      <c r="S5" s="123" t="s">
        <v>548</v>
      </c>
      <c r="T5" s="141" t="s">
        <v>201</v>
      </c>
      <c r="U5" s="301"/>
      <c r="V5" s="955"/>
      <c r="W5" s="297" t="s">
        <v>201</v>
      </c>
    </row>
    <row r="6" spans="1:23" ht="26.25" customHeight="1" x14ac:dyDescent="0.2">
      <c r="A6" s="1039" t="s">
        <v>293</v>
      </c>
      <c r="B6" s="1050" t="s">
        <v>204</v>
      </c>
      <c r="C6" s="117" t="s">
        <v>282</v>
      </c>
      <c r="D6" s="118" t="s">
        <v>308</v>
      </c>
      <c r="E6" s="443"/>
      <c r="F6" s="444"/>
      <c r="G6" s="118" t="s">
        <v>846</v>
      </c>
      <c r="H6" s="443"/>
      <c r="I6" s="444"/>
      <c r="J6" s="118" t="s">
        <v>847</v>
      </c>
      <c r="K6" s="718"/>
      <c r="L6" s="719"/>
      <c r="M6" s="118" t="s">
        <v>848</v>
      </c>
      <c r="N6" s="718"/>
      <c r="O6" s="719"/>
      <c r="P6" s="118" t="s">
        <v>562</v>
      </c>
      <c r="Q6" s="718"/>
      <c r="R6" s="725"/>
      <c r="S6" s="727">
        <f>SUM(E6,H6,K6,N6,Q6)</f>
        <v>0</v>
      </c>
      <c r="T6" s="727">
        <f t="shared" ref="S6:T27" si="0">SUM(F6,I6,L6,O6,R6)</f>
        <v>0</v>
      </c>
      <c r="U6" s="301"/>
      <c r="V6" s="12" t="s">
        <v>204</v>
      </c>
      <c r="W6" s="299"/>
    </row>
    <row r="7" spans="1:23" ht="26.25" customHeight="1" x14ac:dyDescent="0.2">
      <c r="A7" s="1044"/>
      <c r="B7" s="1048"/>
      <c r="C7" s="111" t="s">
        <v>705</v>
      </c>
      <c r="D7" s="119" t="str">
        <f>TEXT(VALUE(MID(D6,1,FIND(".",D6,1)-1)),"0")&amp;".12"</f>
        <v>336.12</v>
      </c>
      <c r="E7" s="439"/>
      <c r="F7" s="440"/>
      <c r="G7" s="119" t="str">
        <f>TEXT(VALUE(MID(G6,1,FIND(".",G6,1)-1)),"0")&amp;".12"</f>
        <v>337.12</v>
      </c>
      <c r="H7" s="439"/>
      <c r="I7" s="440"/>
      <c r="J7" s="119" t="str">
        <f>TEXT(VALUE(MID(J6,1,FIND(".",J6,1)-1)),"0")&amp;".12"</f>
        <v>338.12</v>
      </c>
      <c r="K7" s="714"/>
      <c r="L7" s="715"/>
      <c r="M7" s="119" t="str">
        <f>TEXT(VALUE(MID(M6,1,FIND(".",M6,1)-1)),"0")&amp;".12"</f>
        <v>339.12</v>
      </c>
      <c r="N7" s="714"/>
      <c r="O7" s="715"/>
      <c r="P7" s="119" t="str">
        <f>TEXT(VALUE(MID(P6,1,FIND(".",P6,1)-1)),"0")&amp;".12"</f>
        <v>340.12</v>
      </c>
      <c r="Q7" s="714"/>
      <c r="R7" s="723"/>
      <c r="S7" s="729">
        <f t="shared" si="0"/>
        <v>0</v>
      </c>
      <c r="T7" s="729">
        <f t="shared" si="0"/>
        <v>0</v>
      </c>
      <c r="U7" s="301"/>
      <c r="V7" s="733">
        <f>SUM(S6:S8)</f>
        <v>0</v>
      </c>
      <c r="W7" s="733">
        <f>SUM(T6:T8)</f>
        <v>0</v>
      </c>
    </row>
    <row r="8" spans="1:23" ht="26.25" customHeight="1" x14ac:dyDescent="0.2">
      <c r="A8" s="1044"/>
      <c r="B8" s="1053"/>
      <c r="C8" s="126" t="s">
        <v>283</v>
      </c>
      <c r="D8" s="120" t="str">
        <f>TEXT(VALUE(MID(D7,1,FIND(".",D7,1)-1)),"0")&amp;".13"</f>
        <v>336.13</v>
      </c>
      <c r="E8" s="445"/>
      <c r="F8" s="446"/>
      <c r="G8" s="120" t="str">
        <f>TEXT(VALUE(MID(G7,1,FIND(".",G7,1)-1)),"0")&amp;".13"</f>
        <v>337.13</v>
      </c>
      <c r="H8" s="445"/>
      <c r="I8" s="446"/>
      <c r="J8" s="120" t="str">
        <f>TEXT(VALUE(MID(J7,1,FIND(".",J7,1)-1)),"0")&amp;".13"</f>
        <v>338.13</v>
      </c>
      <c r="K8" s="720"/>
      <c r="L8" s="721"/>
      <c r="M8" s="120" t="str">
        <f>TEXT(VALUE(MID(M7,1,FIND(".",M7,1)-1)),"0")&amp;".13"</f>
        <v>339.13</v>
      </c>
      <c r="N8" s="720"/>
      <c r="O8" s="721"/>
      <c r="P8" s="120" t="str">
        <f>TEXT(VALUE(MID(P7,1,FIND(".",P7,1)-1)),"0")&amp;".13"</f>
        <v>340.13</v>
      </c>
      <c r="Q8" s="720"/>
      <c r="R8" s="726"/>
      <c r="S8" s="729">
        <f t="shared" si="0"/>
        <v>0</v>
      </c>
      <c r="T8" s="729">
        <f t="shared" si="0"/>
        <v>0</v>
      </c>
      <c r="U8" s="301"/>
      <c r="V8" s="451" t="s">
        <v>202</v>
      </c>
      <c r="W8" s="452"/>
    </row>
    <row r="9" spans="1:23" ht="26.25" customHeight="1" x14ac:dyDescent="0.2">
      <c r="A9" s="1044"/>
      <c r="B9" s="14"/>
      <c r="C9" s="124" t="s">
        <v>566</v>
      </c>
      <c r="D9" s="125" t="str">
        <f>TEXT(VALUE(MID(D8,1,FIND(".",D8,1)-1)),"0")&amp;".14"</f>
        <v>336.14</v>
      </c>
      <c r="E9" s="437"/>
      <c r="F9" s="438"/>
      <c r="G9" s="125" t="str">
        <f>TEXT(VALUE(MID(G8,1,FIND(".",G8,1)-1)),"0")&amp;".14"</f>
        <v>337.14</v>
      </c>
      <c r="H9" s="437"/>
      <c r="I9" s="438"/>
      <c r="J9" s="125" t="str">
        <f>TEXT(VALUE(MID(J8,1,FIND(".",J8,1)-1)),"0")&amp;".14"</f>
        <v>338.14</v>
      </c>
      <c r="K9" s="712"/>
      <c r="L9" s="713"/>
      <c r="M9" s="125" t="str">
        <f>TEXT(VALUE(MID(M8,1,FIND(".",M8,1)-1)),"0")&amp;".14"</f>
        <v>339.14</v>
      </c>
      <c r="N9" s="712"/>
      <c r="O9" s="713"/>
      <c r="P9" s="125" t="str">
        <f>TEXT(VALUE(MID(P8,1,FIND(".",P8,1)-1)),"0")&amp;".14"</f>
        <v>340.14</v>
      </c>
      <c r="Q9" s="712"/>
      <c r="R9" s="722"/>
      <c r="S9" s="729">
        <f t="shared" si="0"/>
        <v>0</v>
      </c>
      <c r="T9" s="729">
        <f t="shared" si="0"/>
        <v>0</v>
      </c>
      <c r="U9" s="301"/>
      <c r="V9" s="735">
        <f>SUM(S6:S13)</f>
        <v>0</v>
      </c>
      <c r="W9" s="735">
        <f>SUM(T6:T13)</f>
        <v>0</v>
      </c>
    </row>
    <row r="10" spans="1:23" ht="26.25" customHeight="1" x14ac:dyDescent="0.2">
      <c r="A10" s="1045"/>
      <c r="B10" s="14"/>
      <c r="C10" s="545" t="s">
        <v>786</v>
      </c>
      <c r="D10" s="128" t="str">
        <f>CONCATENATE(LEFT(D9,3),".16")</f>
        <v>336.16</v>
      </c>
      <c r="E10" s="441"/>
      <c r="F10" s="442"/>
      <c r="G10" s="128" t="str">
        <f>CONCATENATE(LEFT(G9,3),".16")</f>
        <v>337.16</v>
      </c>
      <c r="H10" s="441"/>
      <c r="I10" s="442"/>
      <c r="J10" s="128" t="str">
        <f>CONCATENATE(LEFT(J9,3),".16")</f>
        <v>338.16</v>
      </c>
      <c r="K10" s="716"/>
      <c r="L10" s="717"/>
      <c r="M10" s="128" t="str">
        <f>CONCATENATE(LEFT(M9,3),".16")</f>
        <v>339.16</v>
      </c>
      <c r="N10" s="716"/>
      <c r="O10" s="717"/>
      <c r="P10" s="128" t="str">
        <f>CONCATENATE(LEFT(P9,3),".16")</f>
        <v>340.16</v>
      </c>
      <c r="Q10" s="716"/>
      <c r="R10" s="724"/>
      <c r="S10" s="729">
        <f t="shared" si="0"/>
        <v>0</v>
      </c>
      <c r="T10" s="729">
        <f t="shared" si="0"/>
        <v>0</v>
      </c>
      <c r="U10" s="301"/>
      <c r="V10" s="451"/>
      <c r="W10" s="452"/>
    </row>
    <row r="11" spans="1:23" ht="26.25" customHeight="1" x14ac:dyDescent="0.2">
      <c r="A11" s="1045"/>
      <c r="B11" s="14"/>
      <c r="C11" s="545" t="s">
        <v>787</v>
      </c>
      <c r="D11" s="128" t="str">
        <f>CONCATENATE(LEFT(D10,3),".17")</f>
        <v>336.17</v>
      </c>
      <c r="E11" s="441"/>
      <c r="F11" s="442"/>
      <c r="G11" s="128" t="str">
        <f>CONCATENATE(LEFT(G10,3),".17")</f>
        <v>337.17</v>
      </c>
      <c r="H11" s="441"/>
      <c r="I11" s="442"/>
      <c r="J11" s="128" t="str">
        <f>CONCATENATE(LEFT(J10,3),".17")</f>
        <v>338.17</v>
      </c>
      <c r="K11" s="716"/>
      <c r="L11" s="717"/>
      <c r="M11" s="128" t="str">
        <f>CONCATENATE(LEFT(M10,3),".17")</f>
        <v>339.17</v>
      </c>
      <c r="N11" s="716"/>
      <c r="O11" s="717"/>
      <c r="P11" s="128" t="str">
        <f>CONCATENATE(LEFT(P10,3),".17")</f>
        <v>340.17</v>
      </c>
      <c r="Q11" s="716"/>
      <c r="R11" s="724"/>
      <c r="S11" s="729">
        <f t="shared" si="0"/>
        <v>0</v>
      </c>
      <c r="T11" s="729">
        <f t="shared" si="0"/>
        <v>0</v>
      </c>
      <c r="U11" s="301"/>
      <c r="V11" s="451"/>
      <c r="W11" s="452"/>
    </row>
    <row r="12" spans="1:23" ht="26.25" customHeight="1" x14ac:dyDescent="0.2">
      <c r="A12" s="1045"/>
      <c r="B12" s="14"/>
      <c r="C12" s="545" t="s">
        <v>788</v>
      </c>
      <c r="D12" s="128" t="str">
        <f>CONCATENATE(LEFT(D11,3),".18")</f>
        <v>336.18</v>
      </c>
      <c r="E12" s="441"/>
      <c r="F12" s="442"/>
      <c r="G12" s="128" t="str">
        <f>CONCATENATE(LEFT(G11,3),".18")</f>
        <v>337.18</v>
      </c>
      <c r="H12" s="441"/>
      <c r="I12" s="442"/>
      <c r="J12" s="128" t="str">
        <f>CONCATENATE(LEFT(J11,3),".18")</f>
        <v>338.18</v>
      </c>
      <c r="K12" s="716"/>
      <c r="L12" s="717"/>
      <c r="M12" s="128" t="str">
        <f>CONCATENATE(LEFT(M11,3),".18")</f>
        <v>339.18</v>
      </c>
      <c r="N12" s="716"/>
      <c r="O12" s="717"/>
      <c r="P12" s="128" t="str">
        <f>CONCATENATE(LEFT(P11,3),".18")</f>
        <v>340.18</v>
      </c>
      <c r="Q12" s="716"/>
      <c r="R12" s="724"/>
      <c r="S12" s="729">
        <f t="shared" si="0"/>
        <v>0</v>
      </c>
      <c r="T12" s="729">
        <f t="shared" si="0"/>
        <v>0</v>
      </c>
      <c r="U12" s="301"/>
      <c r="V12" s="451"/>
      <c r="W12" s="452"/>
    </row>
    <row r="13" spans="1:23" ht="26.25" customHeight="1" x14ac:dyDescent="0.2">
      <c r="A13" s="1046"/>
      <c r="B13" s="113"/>
      <c r="C13" s="112" t="s">
        <v>208</v>
      </c>
      <c r="D13" s="120" t="str">
        <f>TEXT(VALUE(MID(D9,1,FIND(".",D9,1)-1)),"0")&amp;".15"</f>
        <v>336.15</v>
      </c>
      <c r="E13" s="445"/>
      <c r="F13" s="446"/>
      <c r="G13" s="120" t="str">
        <f>TEXT(VALUE(MID(G9,1,FIND(".",G9,1)-1)),"0")&amp;".15"</f>
        <v>337.15</v>
      </c>
      <c r="H13" s="445"/>
      <c r="I13" s="446"/>
      <c r="J13" s="120" t="str">
        <f>TEXT(VALUE(MID(J9,1,FIND(".",J9,1)-1)),"0")&amp;".15"</f>
        <v>338.15</v>
      </c>
      <c r="K13" s="720"/>
      <c r="L13" s="721"/>
      <c r="M13" s="120" t="str">
        <f>TEXT(VALUE(MID(M9,1,FIND(".",M9,1)-1)),"0")&amp;".15"</f>
        <v>339.15</v>
      </c>
      <c r="N13" s="720"/>
      <c r="O13" s="721"/>
      <c r="P13" s="120" t="str">
        <f>TEXT(VALUE(MID(P9,1,FIND(".",P9,1)-1)),"0")&amp;".15"</f>
        <v>340.15</v>
      </c>
      <c r="Q13" s="720"/>
      <c r="R13" s="726"/>
      <c r="S13" s="729">
        <f t="shared" si="0"/>
        <v>0</v>
      </c>
      <c r="T13" s="729">
        <f t="shared" si="0"/>
        <v>0</v>
      </c>
      <c r="U13" s="304"/>
      <c r="V13" s="453"/>
      <c r="W13" s="454"/>
    </row>
    <row r="14" spans="1:23" ht="31.5" customHeight="1" x14ac:dyDescent="0.2">
      <c r="A14" s="1039" t="s">
        <v>203</v>
      </c>
      <c r="B14" s="1050" t="s">
        <v>204</v>
      </c>
      <c r="C14" s="117" t="s">
        <v>282</v>
      </c>
      <c r="D14" s="118" t="str">
        <f>TEXT(VALUE(MID(D13,1,FIND(".",D13,1)-1)),"0")&amp;".21"</f>
        <v>336.21</v>
      </c>
      <c r="E14" s="443"/>
      <c r="F14" s="444"/>
      <c r="G14" s="118" t="str">
        <f>TEXT(VALUE(MID(G13,1,FIND(".",G13,1)-1)),"0")&amp;".21"</f>
        <v>337.21</v>
      </c>
      <c r="H14" s="443"/>
      <c r="I14" s="444"/>
      <c r="J14" s="118" t="str">
        <f>TEXT(VALUE(MID(J13,1,FIND(".",J13,1)-1)),"0")&amp;".21"</f>
        <v>338.21</v>
      </c>
      <c r="K14" s="718"/>
      <c r="L14" s="719"/>
      <c r="M14" s="118" t="str">
        <f>TEXT(VALUE(MID(M13,1,FIND(".",M13,1)-1)),"0")&amp;".21"</f>
        <v>339.21</v>
      </c>
      <c r="N14" s="718"/>
      <c r="O14" s="719"/>
      <c r="P14" s="118" t="str">
        <f>TEXT(VALUE(MID(P13,1,FIND(".",P13,1)-1)),"0")&amp;".21"</f>
        <v>340.21</v>
      </c>
      <c r="Q14" s="718"/>
      <c r="R14" s="725"/>
      <c r="S14" s="729">
        <f t="shared" si="0"/>
        <v>0</v>
      </c>
      <c r="T14" s="729">
        <f t="shared" si="0"/>
        <v>0</v>
      </c>
      <c r="U14" s="293"/>
      <c r="V14" s="455" t="s">
        <v>108</v>
      </c>
      <c r="W14" s="303" t="s">
        <v>201</v>
      </c>
    </row>
    <row r="15" spans="1:23" ht="26.25" customHeight="1" x14ac:dyDescent="0.2">
      <c r="A15" s="1040"/>
      <c r="B15" s="1051"/>
      <c r="C15" s="111" t="s">
        <v>705</v>
      </c>
      <c r="D15" s="119" t="str">
        <f>TEXT(VALUE(MID(D14,1,FIND(".",D14,1)-1)),"0")&amp;".22"</f>
        <v>336.22</v>
      </c>
      <c r="E15" s="439"/>
      <c r="F15" s="440"/>
      <c r="G15" s="119" t="str">
        <f>TEXT(VALUE(MID(G14,1,FIND(".",G14,1)-1)),"0")&amp;".22"</f>
        <v>337.22</v>
      </c>
      <c r="H15" s="439"/>
      <c r="I15" s="440"/>
      <c r="J15" s="119" t="str">
        <f>TEXT(VALUE(MID(J14,1,FIND(".",J14,1)-1)),"0")&amp;".22"</f>
        <v>338.22</v>
      </c>
      <c r="K15" s="714"/>
      <c r="L15" s="715"/>
      <c r="M15" s="119" t="str">
        <f>TEXT(VALUE(MID(M14,1,FIND(".",M14,1)-1)),"0")&amp;".22"</f>
        <v>339.22</v>
      </c>
      <c r="N15" s="714"/>
      <c r="O15" s="715"/>
      <c r="P15" s="119" t="str">
        <f>TEXT(VALUE(MID(P14,1,FIND(".",P14,1)-1)),"0")&amp;".22"</f>
        <v>340.22</v>
      </c>
      <c r="Q15" s="714"/>
      <c r="R15" s="723"/>
      <c r="S15" s="729">
        <f t="shared" si="0"/>
        <v>0</v>
      </c>
      <c r="T15" s="729">
        <f t="shared" si="0"/>
        <v>0</v>
      </c>
      <c r="U15" s="301"/>
      <c r="V15" s="451" t="s">
        <v>204</v>
      </c>
      <c r="W15" s="452"/>
    </row>
    <row r="16" spans="1:23" ht="26.25" customHeight="1" x14ac:dyDescent="0.2">
      <c r="A16" s="1040"/>
      <c r="B16" s="1054"/>
      <c r="C16" s="126" t="s">
        <v>283</v>
      </c>
      <c r="D16" s="120" t="str">
        <f>TEXT(VALUE(MID(D15,1,FIND(".",D15,1)-1)),"0")&amp;".23"</f>
        <v>336.23</v>
      </c>
      <c r="E16" s="445"/>
      <c r="F16" s="446"/>
      <c r="G16" s="120" t="str">
        <f>TEXT(VALUE(MID(G15,1,FIND(".",G15,1)-1)),"0")&amp;".23"</f>
        <v>337.23</v>
      </c>
      <c r="H16" s="445"/>
      <c r="I16" s="446"/>
      <c r="J16" s="120" t="str">
        <f>TEXT(VALUE(MID(J15,1,FIND(".",J15,1)-1)),"0")&amp;".23"</f>
        <v>338.23</v>
      </c>
      <c r="K16" s="720"/>
      <c r="L16" s="721"/>
      <c r="M16" s="120" t="str">
        <f>TEXT(VALUE(MID(M15,1,FIND(".",M15,1)-1)),"0")&amp;".23"</f>
        <v>339.23</v>
      </c>
      <c r="N16" s="720"/>
      <c r="O16" s="721"/>
      <c r="P16" s="120" t="str">
        <f>TEXT(VALUE(MID(P15,1,FIND(".",P15,1)-1)),"0")&amp;".23"</f>
        <v>340.23</v>
      </c>
      <c r="Q16" s="720"/>
      <c r="R16" s="726"/>
      <c r="S16" s="729">
        <f t="shared" si="0"/>
        <v>0</v>
      </c>
      <c r="T16" s="729">
        <f t="shared" si="0"/>
        <v>0</v>
      </c>
      <c r="U16" s="301"/>
      <c r="V16" s="733">
        <f>SUM(S14:S16)</f>
        <v>0</v>
      </c>
      <c r="W16" s="733">
        <f>SUM(T14:T16)</f>
        <v>0</v>
      </c>
    </row>
    <row r="17" spans="1:23" ht="26.25" customHeight="1" x14ac:dyDescent="0.2">
      <c r="A17" s="1040"/>
      <c r="B17" s="15"/>
      <c r="C17" s="124" t="s">
        <v>566</v>
      </c>
      <c r="D17" s="125" t="str">
        <f>TEXT(VALUE(MID(D16,1,FIND(".",D16,1)-1)),"0")&amp;".24"</f>
        <v>336.24</v>
      </c>
      <c r="E17" s="437"/>
      <c r="F17" s="438"/>
      <c r="G17" s="125" t="str">
        <f>TEXT(VALUE(MID(G16,1,FIND(".",G16,1)-1)),"0")&amp;".24"</f>
        <v>337.24</v>
      </c>
      <c r="H17" s="437"/>
      <c r="I17" s="438"/>
      <c r="J17" s="125" t="str">
        <f>TEXT(VALUE(MID(J16,1,FIND(".",J16,1)-1)),"0")&amp;".24"</f>
        <v>338.24</v>
      </c>
      <c r="K17" s="712"/>
      <c r="L17" s="713"/>
      <c r="M17" s="125" t="str">
        <f>TEXT(VALUE(MID(M16,1,FIND(".",M16,1)-1)),"0")&amp;".24"</f>
        <v>339.24</v>
      </c>
      <c r="N17" s="712"/>
      <c r="O17" s="713"/>
      <c r="P17" s="125" t="str">
        <f>TEXT(VALUE(MID(P16,1,FIND(".",P16,1)-1)),"0")&amp;".24"</f>
        <v>340.24</v>
      </c>
      <c r="Q17" s="712"/>
      <c r="R17" s="722"/>
      <c r="S17" s="729">
        <f t="shared" si="0"/>
        <v>0</v>
      </c>
      <c r="T17" s="729">
        <f t="shared" si="0"/>
        <v>0</v>
      </c>
      <c r="U17" s="301"/>
      <c r="V17" s="451"/>
      <c r="W17" s="452"/>
    </row>
    <row r="18" spans="1:23" ht="26.25" customHeight="1" x14ac:dyDescent="0.2">
      <c r="A18" s="1040"/>
      <c r="B18" s="15"/>
      <c r="C18" s="111" t="s">
        <v>289</v>
      </c>
      <c r="D18" s="119" t="str">
        <f>TEXT(VALUE(MID(D17,1,FIND(".",D17,1)-1)),"0")&amp;".3"</f>
        <v>336.3</v>
      </c>
      <c r="E18" s="439"/>
      <c r="F18" s="440"/>
      <c r="G18" s="119" t="str">
        <f>TEXT(VALUE(MID(G17,1,FIND(".",G17,1)-1)),"0")&amp;".3"</f>
        <v>337.3</v>
      </c>
      <c r="H18" s="439"/>
      <c r="I18" s="440"/>
      <c r="J18" s="119" t="str">
        <f>TEXT(VALUE(MID(J17,1,FIND(".",J17,1)-1)),"0")&amp;".3"</f>
        <v>338.3</v>
      </c>
      <c r="K18" s="714"/>
      <c r="L18" s="715"/>
      <c r="M18" s="119" t="str">
        <f>TEXT(VALUE(MID(M17,1,FIND(".",M17,1)-1)),"0")&amp;".3"</f>
        <v>339.3</v>
      </c>
      <c r="N18" s="714"/>
      <c r="O18" s="715"/>
      <c r="P18" s="119" t="str">
        <f>TEXT(VALUE(MID(P17,1,FIND(".",P17,1)-1)),"0")&amp;".3"</f>
        <v>340.3</v>
      </c>
      <c r="Q18" s="714"/>
      <c r="R18" s="723"/>
      <c r="S18" s="729">
        <f t="shared" si="0"/>
        <v>0</v>
      </c>
      <c r="T18" s="729">
        <f t="shared" si="0"/>
        <v>0</v>
      </c>
      <c r="U18" s="301"/>
      <c r="V18" s="451" t="s">
        <v>202</v>
      </c>
      <c r="W18" s="452"/>
    </row>
    <row r="19" spans="1:23" ht="26.25" customHeight="1" x14ac:dyDescent="0.2">
      <c r="A19" s="1040"/>
      <c r="B19" s="15"/>
      <c r="C19" s="110" t="s">
        <v>205</v>
      </c>
      <c r="D19" s="119" t="str">
        <f>TEXT(VALUE(MID(D18,1,FIND(".",D18,1)-1)),"0")&amp;".4"</f>
        <v>336.4</v>
      </c>
      <c r="E19" s="439"/>
      <c r="F19" s="440"/>
      <c r="G19" s="119" t="str">
        <f>TEXT(VALUE(MID(G18,1,FIND(".",G18,1)-1)),"0")&amp;".4"</f>
        <v>337.4</v>
      </c>
      <c r="H19" s="439"/>
      <c r="I19" s="440"/>
      <c r="J19" s="119" t="str">
        <f>TEXT(VALUE(MID(J18,1,FIND(".",J18,1)-1)),"0")&amp;".4"</f>
        <v>338.4</v>
      </c>
      <c r="K19" s="714"/>
      <c r="L19" s="715"/>
      <c r="M19" s="119" t="str">
        <f>TEXT(VALUE(MID(M18,1,FIND(".",M18,1)-1)),"0")&amp;".4"</f>
        <v>339.4</v>
      </c>
      <c r="N19" s="714"/>
      <c r="O19" s="715"/>
      <c r="P19" s="119" t="str">
        <f>TEXT(VALUE(MID(P18,1,FIND(".",P18,1)-1)),"0")&amp;".4"</f>
        <v>340.4</v>
      </c>
      <c r="Q19" s="714"/>
      <c r="R19" s="723"/>
      <c r="S19" s="729">
        <f t="shared" si="0"/>
        <v>0</v>
      </c>
      <c r="T19" s="729">
        <f t="shared" si="0"/>
        <v>0</v>
      </c>
      <c r="U19" s="301"/>
      <c r="V19" s="735">
        <f>SUM(S14:S27)</f>
        <v>0</v>
      </c>
      <c r="W19" s="735">
        <f>SUM(T14:T27)</f>
        <v>0</v>
      </c>
    </row>
    <row r="20" spans="1:23" ht="26.25" customHeight="1" x14ac:dyDescent="0.2">
      <c r="A20" s="1040"/>
      <c r="B20" s="15"/>
      <c r="C20" s="110" t="s">
        <v>206</v>
      </c>
      <c r="D20" s="119" t="str">
        <f>TEXT(VALUE(MID(D19,1,FIND(".",D19,1)-1)),"0")&amp;".5"</f>
        <v>336.5</v>
      </c>
      <c r="E20" s="439"/>
      <c r="F20" s="440"/>
      <c r="G20" s="119" t="str">
        <f>TEXT(VALUE(MID(G19,1,FIND(".",G19,1)-1)),"0")&amp;".5"</f>
        <v>337.5</v>
      </c>
      <c r="H20" s="439"/>
      <c r="I20" s="440"/>
      <c r="J20" s="119" t="str">
        <f>TEXT(VALUE(MID(J19,1,FIND(".",J19,1)-1)),"0")&amp;".5"</f>
        <v>338.5</v>
      </c>
      <c r="K20" s="714"/>
      <c r="L20" s="715"/>
      <c r="M20" s="119" t="str">
        <f>TEXT(VALUE(MID(M19,1,FIND(".",M19,1)-1)),"0")&amp;".5"</f>
        <v>339.5</v>
      </c>
      <c r="N20" s="714"/>
      <c r="O20" s="715"/>
      <c r="P20" s="119" t="str">
        <f>TEXT(VALUE(MID(P19,1,FIND(".",P19,1)-1)),"0")&amp;".5"</f>
        <v>340.5</v>
      </c>
      <c r="Q20" s="714"/>
      <c r="R20" s="723"/>
      <c r="S20" s="729">
        <f t="shared" si="0"/>
        <v>0</v>
      </c>
      <c r="T20" s="729">
        <f t="shared" si="0"/>
        <v>0</v>
      </c>
      <c r="U20" s="301"/>
      <c r="V20" s="456"/>
      <c r="W20" s="452"/>
    </row>
    <row r="21" spans="1:23" ht="26.25" customHeight="1" x14ac:dyDescent="0.2">
      <c r="A21" s="1040"/>
      <c r="B21" s="15"/>
      <c r="C21" s="110" t="s">
        <v>212</v>
      </c>
      <c r="D21" s="119" t="str">
        <f>TEXT(VALUE(MID(D19,1,FIND(".",D19,1)-1)),"0")&amp;".6"</f>
        <v>336.6</v>
      </c>
      <c r="E21" s="439"/>
      <c r="F21" s="440"/>
      <c r="G21" s="119" t="str">
        <f>TEXT(VALUE(MID(G19,1,FIND(".",G19,1)-1)),"0")&amp;".6"</f>
        <v>337.6</v>
      </c>
      <c r="H21" s="439"/>
      <c r="I21" s="440"/>
      <c r="J21" s="119" t="str">
        <f>TEXT(VALUE(MID(J19,1,FIND(".",J19,1)-1)),"0")&amp;".6"</f>
        <v>338.6</v>
      </c>
      <c r="K21" s="714"/>
      <c r="L21" s="715"/>
      <c r="M21" s="119" t="str">
        <f>TEXT(VALUE(MID(M19,1,FIND(".",M19,1)-1)),"0")&amp;".6"</f>
        <v>339.6</v>
      </c>
      <c r="N21" s="714"/>
      <c r="O21" s="715"/>
      <c r="P21" s="119" t="str">
        <f>TEXT(VALUE(MID(P19,1,FIND(".",P19,1)-1)),"0")&amp;".6"</f>
        <v>340.6</v>
      </c>
      <c r="Q21" s="714"/>
      <c r="R21" s="723"/>
      <c r="S21" s="729">
        <f t="shared" si="0"/>
        <v>0</v>
      </c>
      <c r="T21" s="729">
        <f t="shared" si="0"/>
        <v>0</v>
      </c>
      <c r="U21" s="301"/>
      <c r="V21" s="20"/>
      <c r="W21" s="299"/>
    </row>
    <row r="22" spans="1:23" ht="26.25" customHeight="1" x14ac:dyDescent="0.2">
      <c r="A22" s="1040"/>
      <c r="B22" s="15"/>
      <c r="C22" s="110" t="s">
        <v>207</v>
      </c>
      <c r="D22" s="119" t="str">
        <f>TEXT(VALUE(MID(D21,1,FIND(".",D21,1)-1)),"0")&amp;".7"</f>
        <v>336.7</v>
      </c>
      <c r="E22" s="439"/>
      <c r="F22" s="440"/>
      <c r="G22" s="119" t="str">
        <f>TEXT(VALUE(MID(G21,1,FIND(".",G21,1)-1)),"0")&amp;".7"</f>
        <v>337.7</v>
      </c>
      <c r="H22" s="439"/>
      <c r="I22" s="440"/>
      <c r="J22" s="119" t="str">
        <f>TEXT(VALUE(MID(J21,1,FIND(".",J21,1)-1)),"0")&amp;".7"</f>
        <v>338.7</v>
      </c>
      <c r="K22" s="714"/>
      <c r="L22" s="715"/>
      <c r="M22" s="119" t="str">
        <f>TEXT(VALUE(MID(M21,1,FIND(".",M21,1)-1)),"0")&amp;".7"</f>
        <v>339.7</v>
      </c>
      <c r="N22" s="714"/>
      <c r="O22" s="715"/>
      <c r="P22" s="119" t="str">
        <f>TEXT(VALUE(MID(P21,1,FIND(".",P21,1)-1)),"0")&amp;".7"</f>
        <v>340.7</v>
      </c>
      <c r="Q22" s="714"/>
      <c r="R22" s="723"/>
      <c r="S22" s="729">
        <f t="shared" si="0"/>
        <v>0</v>
      </c>
      <c r="T22" s="729">
        <f t="shared" si="0"/>
        <v>0</v>
      </c>
      <c r="U22" s="301"/>
      <c r="V22" s="20"/>
      <c r="W22" s="299"/>
    </row>
    <row r="23" spans="1:23" ht="26.25" customHeight="1" x14ac:dyDescent="0.2">
      <c r="A23" s="1040"/>
      <c r="B23" s="15"/>
      <c r="C23" s="110" t="s">
        <v>213</v>
      </c>
      <c r="D23" s="119" t="str">
        <f>TEXT(VALUE(MID(D22,1,FIND(".",D22,1)-1)),"0")&amp;".8"</f>
        <v>336.8</v>
      </c>
      <c r="E23" s="439"/>
      <c r="F23" s="440"/>
      <c r="G23" s="119" t="str">
        <f>TEXT(VALUE(MID(G22,1,FIND(".",G22,1)-1)),"0")&amp;".8"</f>
        <v>337.8</v>
      </c>
      <c r="H23" s="439"/>
      <c r="I23" s="440"/>
      <c r="J23" s="119" t="str">
        <f>TEXT(VALUE(MID(J22,1,FIND(".",J22,1)-1)),"0")&amp;".8"</f>
        <v>338.8</v>
      </c>
      <c r="K23" s="714"/>
      <c r="L23" s="715"/>
      <c r="M23" s="119" t="str">
        <f>TEXT(VALUE(MID(M22,1,FIND(".",M22,1)-1)),"0")&amp;".8"</f>
        <v>339.8</v>
      </c>
      <c r="N23" s="714"/>
      <c r="O23" s="715"/>
      <c r="P23" s="119" t="str">
        <f>TEXT(VALUE(MID(P22,1,FIND(".",P22,1)-1)),"0")&amp;".8"</f>
        <v>340.8</v>
      </c>
      <c r="Q23" s="714"/>
      <c r="R23" s="723"/>
      <c r="S23" s="729">
        <f t="shared" si="0"/>
        <v>0</v>
      </c>
      <c r="T23" s="729">
        <f t="shared" si="0"/>
        <v>0</v>
      </c>
      <c r="U23" s="301"/>
      <c r="V23" s="20"/>
      <c r="W23" s="299"/>
    </row>
    <row r="24" spans="1:23" ht="26.25" customHeight="1" x14ac:dyDescent="0.2">
      <c r="A24" s="1041"/>
      <c r="B24" s="15"/>
      <c r="C24" s="545" t="s">
        <v>786</v>
      </c>
      <c r="D24" s="128" t="str">
        <f>CONCATENATE(LEFT(D23,3),".30")</f>
        <v>336.30</v>
      </c>
      <c r="E24" s="441"/>
      <c r="F24" s="442"/>
      <c r="G24" s="128" t="str">
        <f>CONCATENATE(LEFT(G23,3),".30")</f>
        <v>337.30</v>
      </c>
      <c r="H24" s="441"/>
      <c r="I24" s="442"/>
      <c r="J24" s="128" t="str">
        <f>CONCATENATE(LEFT(J23,3),".30")</f>
        <v>338.30</v>
      </c>
      <c r="K24" s="716"/>
      <c r="L24" s="717"/>
      <c r="M24" s="128" t="str">
        <f>CONCATENATE(LEFT(M23,3),".30")</f>
        <v>339.30</v>
      </c>
      <c r="N24" s="716"/>
      <c r="O24" s="717"/>
      <c r="P24" s="128" t="str">
        <f>CONCATENATE(LEFT(P23,3),".30")</f>
        <v>340.30</v>
      </c>
      <c r="Q24" s="716"/>
      <c r="R24" s="724"/>
      <c r="S24" s="729">
        <f t="shared" si="0"/>
        <v>0</v>
      </c>
      <c r="T24" s="729">
        <f t="shared" si="0"/>
        <v>0</v>
      </c>
      <c r="U24" s="301"/>
      <c r="V24" s="20"/>
      <c r="W24" s="299"/>
    </row>
    <row r="25" spans="1:23" ht="26.25" customHeight="1" x14ac:dyDescent="0.2">
      <c r="A25" s="1041"/>
      <c r="B25" s="15"/>
      <c r="C25" s="545" t="s">
        <v>787</v>
      </c>
      <c r="D25" s="128" t="str">
        <f>CONCATENATE(LEFT(D24,3),".31")</f>
        <v>336.31</v>
      </c>
      <c r="E25" s="441"/>
      <c r="F25" s="442"/>
      <c r="G25" s="128" t="str">
        <f>CONCATENATE(LEFT(G24,3),".31")</f>
        <v>337.31</v>
      </c>
      <c r="H25" s="441"/>
      <c r="I25" s="442"/>
      <c r="J25" s="128" t="str">
        <f>CONCATENATE(LEFT(J24,3),".31")</f>
        <v>338.31</v>
      </c>
      <c r="K25" s="716"/>
      <c r="L25" s="717"/>
      <c r="M25" s="128" t="str">
        <f>CONCATENATE(LEFT(M24,3),".31")</f>
        <v>339.31</v>
      </c>
      <c r="N25" s="716"/>
      <c r="O25" s="717"/>
      <c r="P25" s="128" t="str">
        <f>CONCATENATE(LEFT(P24,3),".31")</f>
        <v>340.31</v>
      </c>
      <c r="Q25" s="716"/>
      <c r="R25" s="724"/>
      <c r="S25" s="729">
        <f t="shared" si="0"/>
        <v>0</v>
      </c>
      <c r="T25" s="729">
        <f t="shared" si="0"/>
        <v>0</v>
      </c>
      <c r="U25" s="301"/>
      <c r="V25" s="20"/>
      <c r="W25" s="299"/>
    </row>
    <row r="26" spans="1:23" ht="26.25" customHeight="1" x14ac:dyDescent="0.2">
      <c r="A26" s="1041"/>
      <c r="B26" s="15"/>
      <c r="C26" s="545" t="s">
        <v>788</v>
      </c>
      <c r="D26" s="128" t="str">
        <f>CONCATENATE(LEFT(D25,3),".32")</f>
        <v>336.32</v>
      </c>
      <c r="E26" s="441"/>
      <c r="F26" s="442"/>
      <c r="G26" s="128" t="str">
        <f>CONCATENATE(LEFT(G25,3),".32")</f>
        <v>337.32</v>
      </c>
      <c r="H26" s="441"/>
      <c r="I26" s="442"/>
      <c r="J26" s="128" t="str">
        <f>CONCATENATE(LEFT(J25,3),".32")</f>
        <v>338.32</v>
      </c>
      <c r="K26" s="716"/>
      <c r="L26" s="717"/>
      <c r="M26" s="128" t="str">
        <f>CONCATENATE(LEFT(M25,3),".32")</f>
        <v>339.32</v>
      </c>
      <c r="N26" s="716"/>
      <c r="O26" s="717"/>
      <c r="P26" s="128" t="str">
        <f>CONCATENATE(LEFT(P25,3),".32")</f>
        <v>340.32</v>
      </c>
      <c r="Q26" s="716"/>
      <c r="R26" s="724"/>
      <c r="S26" s="729">
        <f t="shared" si="0"/>
        <v>0</v>
      </c>
      <c r="T26" s="729">
        <f t="shared" si="0"/>
        <v>0</v>
      </c>
      <c r="U26" s="301"/>
      <c r="V26" s="20"/>
      <c r="W26" s="299"/>
    </row>
    <row r="27" spans="1:23" ht="26.25" customHeight="1" x14ac:dyDescent="0.2">
      <c r="A27" s="1042"/>
      <c r="B27" s="109"/>
      <c r="C27" s="112" t="s">
        <v>208</v>
      </c>
      <c r="D27" s="120" t="str">
        <f>TEXT(VALUE(MID(D23,1,FIND(".",D23,1)-1)),"0")&amp;".9"</f>
        <v>336.9</v>
      </c>
      <c r="E27" s="445"/>
      <c r="F27" s="446"/>
      <c r="G27" s="120" t="str">
        <f>TEXT(VALUE(MID(G23,1,FIND(".",G23,1)-1)),"0")&amp;".9"</f>
        <v>337.9</v>
      </c>
      <c r="H27" s="445"/>
      <c r="I27" s="446"/>
      <c r="J27" s="120" t="str">
        <f>TEXT(VALUE(MID(J23,1,FIND(".",J23,1)-1)),"0")&amp;".9"</f>
        <v>338.9</v>
      </c>
      <c r="K27" s="720"/>
      <c r="L27" s="721"/>
      <c r="M27" s="120" t="str">
        <f>TEXT(VALUE(MID(M23,1,FIND(".",M23,1)-1)),"0")&amp;".9"</f>
        <v>339.9</v>
      </c>
      <c r="N27" s="720"/>
      <c r="O27" s="721"/>
      <c r="P27" s="120" t="str">
        <f>TEXT(VALUE(MID(P23,1,FIND(".",P23,1)-1)),"0")&amp;".9"</f>
        <v>340.9</v>
      </c>
      <c r="Q27" s="720"/>
      <c r="R27" s="726"/>
      <c r="S27" s="729">
        <f t="shared" si="0"/>
        <v>0</v>
      </c>
      <c r="T27" s="729">
        <f t="shared" si="0"/>
        <v>0</v>
      </c>
      <c r="U27" s="304"/>
      <c r="V27" s="292"/>
      <c r="W27" s="300"/>
    </row>
    <row r="28" spans="1:23" x14ac:dyDescent="0.2">
      <c r="S28" s="19"/>
      <c r="T28" s="19"/>
    </row>
  </sheetData>
  <mergeCells count="15">
    <mergeCell ref="A14:A27"/>
    <mergeCell ref="A6:A13"/>
    <mergeCell ref="B6:B8"/>
    <mergeCell ref="B14:B16"/>
    <mergeCell ref="V4:V5"/>
    <mergeCell ref="P5:Q5"/>
    <mergeCell ref="D4:F4"/>
    <mergeCell ref="G4:I4"/>
    <mergeCell ref="J4:L4"/>
    <mergeCell ref="M4:O4"/>
    <mergeCell ref="P4:R4"/>
    <mergeCell ref="D5:E5"/>
    <mergeCell ref="G5:H5"/>
    <mergeCell ref="J5:K5"/>
    <mergeCell ref="M5:N5"/>
  </mergeCells>
  <phoneticPr fontId="23" type="noConversion"/>
  <pageMargins left="0.59055118110236227" right="0.59055118110236227" top="0.78740157480314965" bottom="0.39370078740157483" header="0.51181102362204722" footer="0.51181102362204722"/>
  <pageSetup paperSize="9" scale="81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58</vt:i4>
      </vt:variant>
    </vt:vector>
  </HeadingPairs>
  <TitlesOfParts>
    <vt:vector size="84" baseType="lpstr">
      <vt:lpstr>Start</vt:lpstr>
      <vt:lpstr>-- 02 --</vt:lpstr>
      <vt:lpstr>Klinikstruktur</vt:lpstr>
      <vt:lpstr>Gesamt</vt:lpstr>
      <vt:lpstr>Herkunft</vt:lpstr>
      <vt:lpstr>Klappen</vt:lpstr>
      <vt:lpstr>ACB1</vt:lpstr>
      <vt:lpstr>ACB2</vt:lpstr>
      <vt:lpstr>ACB3</vt:lpstr>
      <vt:lpstr>andere</vt:lpstr>
      <vt:lpstr>SMICD</vt:lpstr>
      <vt:lpstr>AD</vt:lpstr>
      <vt:lpstr>kongenital</vt:lpstr>
      <vt:lpstr>Prüfung</vt:lpstr>
      <vt:lpstr>Interventionen</vt:lpstr>
      <vt:lpstr>-- 16 --</vt:lpstr>
      <vt:lpstr>Herzchirurgie-Ergebnisliste</vt:lpstr>
      <vt:lpstr>-- 18 --</vt:lpstr>
      <vt:lpstr>Gefäß Ergebnisliste --</vt:lpstr>
      <vt:lpstr>Thoraxstatistik</vt:lpstr>
      <vt:lpstr>Thoraxstatistik Ergebnisliste</vt:lpstr>
      <vt:lpstr>Gefäß Gesamt </vt:lpstr>
      <vt:lpstr>Gefäß Aorta</vt:lpstr>
      <vt:lpstr>Gefäß Arterien</vt:lpstr>
      <vt:lpstr>Gefäß Venen</vt:lpstr>
      <vt:lpstr>Gefäß Kathersysteme und sonst.</vt:lpstr>
      <vt:lpstr>'ACB1'!Druckbereich</vt:lpstr>
      <vt:lpstr>'ACB2'!Druckbereich</vt:lpstr>
      <vt:lpstr>'ACB3'!Druckbereich</vt:lpstr>
      <vt:lpstr>AD!Druckbereich</vt:lpstr>
      <vt:lpstr>andere!Druckbereich</vt:lpstr>
      <vt:lpstr>'Gefäß Aorta'!Druckbereich</vt:lpstr>
      <vt:lpstr>'Gefäß Arterien'!Druckbereich</vt:lpstr>
      <vt:lpstr>Gesamt!Druckbereich</vt:lpstr>
      <vt:lpstr>Herkunft!Druckbereich</vt:lpstr>
      <vt:lpstr>Interventionen!Druckbereich</vt:lpstr>
      <vt:lpstr>Klappen!Druckbereich</vt:lpstr>
      <vt:lpstr>Klinikstruktur!Druckbereich</vt:lpstr>
      <vt:lpstr>kongenital!Druckbereich</vt:lpstr>
      <vt:lpstr>Prüfung!Druckbereich</vt:lpstr>
      <vt:lpstr>SMICD!Druckbereich</vt:lpstr>
      <vt:lpstr>andere!Drucktitel</vt:lpstr>
      <vt:lpstr>SMICD!Drucktitel</vt:lpstr>
      <vt:lpstr>gesamt_AD_mitHLM</vt:lpstr>
      <vt:lpstr>gesamt_AD_ohneHLM</vt:lpstr>
      <vt:lpstr>gesamt_andereHerz_mitHLM</vt:lpstr>
      <vt:lpstr>gesamt_andereHerz_ohneHLM</vt:lpstr>
      <vt:lpstr>gesamt_Aorta_mitHLM</vt:lpstr>
      <vt:lpstr>gesamt_Aorta_ohneHLM</vt:lpstr>
      <vt:lpstr>gesamt_Herzeingriffe</vt:lpstr>
      <vt:lpstr>gesamt_Klappen_mitHLM</vt:lpstr>
      <vt:lpstr>gesamt_Klappen_ohneHLM</vt:lpstr>
      <vt:lpstr>gesamt_kon_mitHLM</vt:lpstr>
      <vt:lpstr>gesamt_kon_ohneHLM</vt:lpstr>
      <vt:lpstr>gesamt_Koro_mitHLM</vt:lpstr>
      <vt:lpstr>gesamt_Koro_ohneHLM</vt:lpstr>
      <vt:lpstr>gesamt_mitHLM</vt:lpstr>
      <vt:lpstr>gesamt_ohneHLM</vt:lpstr>
      <vt:lpstr>gesamt_SMICD_mitHLM</vt:lpstr>
      <vt:lpstr>gesamt_SMICD_ohneHLM</vt:lpstr>
      <vt:lpstr>gesamt_weitere_mitHLM</vt:lpstr>
      <vt:lpstr>gesamt_weitere_ohneHLM</vt:lpstr>
      <vt:lpstr>SMICD_mHLM</vt:lpstr>
      <vt:lpstr>SMICD_oHLM</vt:lpstr>
      <vt:lpstr>Summe_AD_mitHLM</vt:lpstr>
      <vt:lpstr>Summe_AD_ohneHLM</vt:lpstr>
      <vt:lpstr>Summe_andereHerz_mitHLM</vt:lpstr>
      <vt:lpstr>Summe_andereHerz_ohneHLM</vt:lpstr>
      <vt:lpstr>Summe_Aorta_mitHLM</vt:lpstr>
      <vt:lpstr>Summe_Aorta_ohneHLM</vt:lpstr>
      <vt:lpstr>Interventionen!Summe_Klappen_kathet_mitHLM</vt:lpstr>
      <vt:lpstr>Summe_Klappen_kathet_mitHLM</vt:lpstr>
      <vt:lpstr>Interventionen!Summe_Klappen_kathet_ohneHLM</vt:lpstr>
      <vt:lpstr>Summe_Klappen_kathet_ohneHLM</vt:lpstr>
      <vt:lpstr>Summe_Klappen_minimalinvasiv</vt:lpstr>
      <vt:lpstr>Summe_Klappen_Sternotomie</vt:lpstr>
      <vt:lpstr>Summe_konHerz_mitHLM</vt:lpstr>
      <vt:lpstr>Summe_konHerz_ohneHLM</vt:lpstr>
      <vt:lpstr>Summe_konWeitere_mitHLM</vt:lpstr>
      <vt:lpstr>Summe_konWeitere_ohneHLM</vt:lpstr>
      <vt:lpstr>Summe_Koro_mitHLM</vt:lpstr>
      <vt:lpstr>Summe_Koro_ohneHLM</vt:lpstr>
      <vt:lpstr>Summe_weitere_mitHLM</vt:lpstr>
      <vt:lpstr>Summe_weitere_ohneHLM</vt:lpstr>
    </vt:vector>
  </TitlesOfParts>
  <Company>Herzzentrum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CHFUNKAT</dc:creator>
  <cp:lastModifiedBy>Piet Schuppert</cp:lastModifiedBy>
  <cp:lastPrinted>2016-11-19T05:17:46Z</cp:lastPrinted>
  <dcterms:created xsi:type="dcterms:W3CDTF">2004-03-29T08:40:17Z</dcterms:created>
  <dcterms:modified xsi:type="dcterms:W3CDTF">2025-12-11T15:31:24Z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